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47000a024c438ac/Documents/b.Presentations ^0 Papers/_General DATA Analysis/"/>
    </mc:Choice>
  </mc:AlternateContent>
  <xr:revisionPtr revIDLastSave="801" documentId="8_{7A30AAB2-5890-4C5F-917A-56ACCF8FF63D}" xr6:coauthVersionLast="45" xr6:coauthVersionMax="45" xr10:uidLastSave="{638DA339-0E5F-4475-A333-604364F5836C}"/>
  <bookViews>
    <workbookView xWindow="-28898" yWindow="5693" windowWidth="28996" windowHeight="17595" tabRatio="363" xr2:uid="{E27A7E52-9117-4CE4-8FCD-7877549BE42F}"/>
  </bookViews>
  <sheets>
    <sheet name="Dairy Profit" sheetId="3" r:id="rId1"/>
  </sheets>
  <definedNames>
    <definedName name="_xlnm.Print_Area" localSheetId="0">'Dairy Profit'!$A$1:$R$51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3" l="1"/>
  <c r="D16" i="3"/>
  <c r="C16" i="3"/>
  <c r="E15" i="3"/>
  <c r="D15" i="3"/>
  <c r="C15" i="3"/>
  <c r="E14" i="3"/>
  <c r="D14" i="3"/>
  <c r="C14" i="3"/>
  <c r="E10" i="3"/>
  <c r="D10" i="3"/>
  <c r="C10" i="3"/>
  <c r="E8" i="3"/>
  <c r="D8" i="3"/>
  <c r="C8" i="3"/>
  <c r="E6" i="3"/>
  <c r="D6" i="3"/>
  <c r="C6" i="3"/>
  <c r="E5" i="3"/>
  <c r="D5" i="3"/>
  <c r="C5" i="3"/>
  <c r="P16" i="3"/>
  <c r="O16" i="3"/>
  <c r="M16" i="3"/>
  <c r="N16" i="3"/>
  <c r="P5" i="3"/>
  <c r="O5" i="3"/>
  <c r="N5" i="3"/>
  <c r="M5" i="3"/>
  <c r="K29" i="3"/>
  <c r="J29" i="3"/>
  <c r="I29" i="3"/>
  <c r="H29" i="3"/>
  <c r="G29" i="3"/>
  <c r="F29" i="3"/>
  <c r="E29" i="3"/>
  <c r="D29" i="3"/>
  <c r="C29" i="3"/>
  <c r="C13" i="3" l="1"/>
  <c r="C17" i="3" s="1"/>
  <c r="E7" i="3"/>
  <c r="E9" i="3" s="1"/>
  <c r="D7" i="3"/>
  <c r="D13" i="3"/>
  <c r="D11" i="3" s="1"/>
  <c r="D12" i="3" s="1"/>
  <c r="D9" i="3"/>
  <c r="E13" i="3"/>
  <c r="E17" i="3" s="1"/>
  <c r="E18" i="3" s="1"/>
  <c r="C11" i="3"/>
  <c r="C12" i="3" s="1"/>
  <c r="C7" i="3"/>
  <c r="C22" i="3" s="1"/>
  <c r="C25" i="3" s="1"/>
  <c r="E22" i="3"/>
  <c r="E25" i="3" s="1"/>
  <c r="D22" i="3"/>
  <c r="M13" i="3"/>
  <c r="M17" i="3" s="1"/>
  <c r="P13" i="3"/>
  <c r="P11" i="3" s="1"/>
  <c r="P12" i="3" s="1"/>
  <c r="O13" i="3"/>
  <c r="N13" i="3"/>
  <c r="N11" i="3" s="1"/>
  <c r="N12" i="3" s="1"/>
  <c r="M7" i="3"/>
  <c r="M22" i="3" s="1"/>
  <c r="P7" i="3"/>
  <c r="P22" i="3" s="1"/>
  <c r="O7" i="3"/>
  <c r="N7" i="3"/>
  <c r="K40" i="3"/>
  <c r="J40" i="3"/>
  <c r="G40" i="3"/>
  <c r="F40" i="3"/>
  <c r="E40" i="3"/>
  <c r="D40" i="3"/>
  <c r="E19" i="3" l="1"/>
  <c r="C9" i="3"/>
  <c r="E11" i="3"/>
  <c r="E12" i="3" s="1"/>
  <c r="D17" i="3"/>
  <c r="D23" i="3"/>
  <c r="D24" i="3" s="1"/>
  <c r="N17" i="3"/>
  <c r="N18" i="3" s="1"/>
  <c r="C23" i="3"/>
  <c r="C24" i="3" s="1"/>
  <c r="C19" i="3"/>
  <c r="C18" i="3"/>
  <c r="D18" i="3"/>
  <c r="D25" i="3"/>
  <c r="D19" i="3"/>
  <c r="O17" i="3"/>
  <c r="O18" i="3" s="1"/>
  <c r="P25" i="3"/>
  <c r="O11" i="3"/>
  <c r="O12" i="3" s="1"/>
  <c r="P17" i="3"/>
  <c r="P18" i="3" s="1"/>
  <c r="N23" i="3"/>
  <c r="N24" i="3" s="1"/>
  <c r="N9" i="3"/>
  <c r="N22" i="3"/>
  <c r="N25" i="3" s="1"/>
  <c r="O9" i="3"/>
  <c r="O22" i="3"/>
  <c r="O19" i="3" s="1"/>
  <c r="M25" i="3"/>
  <c r="M19" i="3"/>
  <c r="M18" i="3"/>
  <c r="M9" i="3"/>
  <c r="P19" i="3"/>
  <c r="P23" i="3"/>
  <c r="P24" i="3" s="1"/>
  <c r="M11" i="3"/>
  <c r="M12" i="3" s="1"/>
  <c r="E23" i="3" l="1"/>
  <c r="D20" i="3"/>
  <c r="D21" i="3" s="1"/>
  <c r="C20" i="3"/>
  <c r="C21" i="3" s="1"/>
  <c r="N20" i="3"/>
  <c r="N21" i="3" s="1"/>
  <c r="O23" i="3"/>
  <c r="M23" i="3"/>
  <c r="O25" i="3"/>
  <c r="P20" i="3"/>
  <c r="P21" i="3" s="1"/>
  <c r="N19" i="3"/>
  <c r="E24" i="3" l="1"/>
  <c r="E20" i="3"/>
  <c r="E21" i="3" s="1"/>
  <c r="O24" i="3"/>
  <c r="O20" i="3"/>
  <c r="O21" i="3" s="1"/>
  <c r="M24" i="3"/>
  <c r="M20" i="3"/>
  <c r="M21" i="3" s="1"/>
  <c r="J31" i="3" l="1"/>
  <c r="H31" i="3"/>
  <c r="F31" i="3"/>
  <c r="E31" i="3"/>
  <c r="D31" i="3"/>
  <c r="K37" i="3"/>
  <c r="K35" i="3" s="1"/>
  <c r="K36" i="3" s="1"/>
  <c r="I37" i="3"/>
  <c r="I35" i="3" s="1"/>
  <c r="I36" i="3" s="1"/>
  <c r="G37" i="3"/>
  <c r="G35" i="3" s="1"/>
  <c r="G36" i="3" s="1"/>
  <c r="E37" i="3"/>
  <c r="E35" i="3" s="1"/>
  <c r="E36" i="3" s="1"/>
  <c r="C37" i="3"/>
  <c r="C35" i="3" s="1"/>
  <c r="C36" i="3" s="1"/>
  <c r="I31" i="3"/>
  <c r="K31" i="3"/>
  <c r="K33" i="3" s="1"/>
  <c r="G31" i="3"/>
  <c r="C31" i="3"/>
  <c r="C33" i="3" s="1"/>
  <c r="F37" i="3" l="1"/>
  <c r="F35" i="3" s="1"/>
  <c r="F36" i="3" s="1"/>
  <c r="J37" i="3"/>
  <c r="J35" i="3" s="1"/>
  <c r="J36" i="3" s="1"/>
  <c r="D37" i="3"/>
  <c r="H37" i="3"/>
  <c r="H33" i="3"/>
  <c r="H46" i="3"/>
  <c r="H49" i="3" s="1"/>
  <c r="I47" i="3"/>
  <c r="I48" i="3" s="1"/>
  <c r="I33" i="3"/>
  <c r="I46" i="3"/>
  <c r="I49" i="3" s="1"/>
  <c r="G47" i="3"/>
  <c r="G48" i="3" s="1"/>
  <c r="D33" i="3"/>
  <c r="D46" i="3"/>
  <c r="D49" i="3" s="1"/>
  <c r="E47" i="3"/>
  <c r="E48" i="3" s="1"/>
  <c r="E46" i="3"/>
  <c r="E49" i="3" s="1"/>
  <c r="E33" i="3"/>
  <c r="F46" i="3"/>
  <c r="F33" i="3"/>
  <c r="J46" i="3"/>
  <c r="J33" i="3"/>
  <c r="C41" i="3"/>
  <c r="G41" i="3"/>
  <c r="K41" i="3"/>
  <c r="C46" i="3"/>
  <c r="K46" i="3"/>
  <c r="C47" i="3"/>
  <c r="C48" i="3" s="1"/>
  <c r="K47" i="3"/>
  <c r="K48" i="3" s="1"/>
  <c r="G33" i="3"/>
  <c r="G46" i="3"/>
  <c r="E41" i="3"/>
  <c r="I41" i="3"/>
  <c r="J41" i="3" l="1"/>
  <c r="J42" i="3" s="1"/>
  <c r="F41" i="3"/>
  <c r="F42" i="3" s="1"/>
  <c r="F47" i="3"/>
  <c r="F48" i="3" s="1"/>
  <c r="J47" i="3"/>
  <c r="J48" i="3" s="1"/>
  <c r="H41" i="3"/>
  <c r="H42" i="3" s="1"/>
  <c r="H35" i="3"/>
  <c r="D41" i="3"/>
  <c r="D42" i="3" s="1"/>
  <c r="D35" i="3"/>
  <c r="E43" i="3"/>
  <c r="D43" i="3"/>
  <c r="I44" i="3"/>
  <c r="I45" i="3" s="1"/>
  <c r="I42" i="3"/>
  <c r="K42" i="3"/>
  <c r="K44" i="3"/>
  <c r="K45" i="3" s="1"/>
  <c r="F49" i="3"/>
  <c r="F43" i="3"/>
  <c r="E42" i="3"/>
  <c r="E44" i="3"/>
  <c r="E45" i="3" s="1"/>
  <c r="G44" i="3"/>
  <c r="G45" i="3" s="1"/>
  <c r="G42" i="3"/>
  <c r="J43" i="3"/>
  <c r="J49" i="3"/>
  <c r="G49" i="3"/>
  <c r="G43" i="3"/>
  <c r="K49" i="3"/>
  <c r="K43" i="3"/>
  <c r="C44" i="3"/>
  <c r="C45" i="3" s="1"/>
  <c r="C42" i="3"/>
  <c r="C49" i="3"/>
  <c r="C43" i="3"/>
  <c r="I43" i="3"/>
  <c r="H43" i="3"/>
  <c r="J44" i="3" l="1"/>
  <c r="J45" i="3" s="1"/>
  <c r="F44" i="3"/>
  <c r="F45" i="3" s="1"/>
  <c r="H36" i="3"/>
  <c r="H47" i="3"/>
  <c r="D36" i="3"/>
  <c r="D47" i="3"/>
  <c r="D48" i="3" s="1"/>
  <c r="H48" i="3" l="1"/>
  <c r="H44" i="3"/>
  <c r="H45" i="3" s="1"/>
  <c r="D44" i="3"/>
  <c r="D45" i="3" s="1"/>
</calcChain>
</file>

<file path=xl/sharedStrings.xml><?xml version="1.0" encoding="utf-8"?>
<sst xmlns="http://schemas.openxmlformats.org/spreadsheetml/2006/main" count="96" uniqueCount="48">
  <si>
    <t>Return on capital</t>
  </si>
  <si>
    <t>Investment per cow</t>
  </si>
  <si>
    <t>Profit per cow</t>
  </si>
  <si>
    <t>Milksolids %</t>
  </si>
  <si>
    <t>Operating profit margin</t>
  </si>
  <si>
    <t>Cost of production per kgMS</t>
  </si>
  <si>
    <t>Cost of production per litre</t>
  </si>
  <si>
    <t>Milk price per kgMS</t>
  </si>
  <si>
    <t>Milk price per litre</t>
  </si>
  <si>
    <t>Stocking rate</t>
  </si>
  <si>
    <t>Profit per hectare</t>
  </si>
  <si>
    <t>Profit (EBIT) per kgMS</t>
  </si>
  <si>
    <t>Profit (EBIT) per litre</t>
  </si>
  <si>
    <t>Adjust
Base *</t>
  </si>
  <si>
    <t>Milkfat %</t>
  </si>
  <si>
    <t>Protein %</t>
  </si>
  <si>
    <t>Milk price per litre (ECM)</t>
  </si>
  <si>
    <t>Cost of production per litre (ECM)</t>
  </si>
  <si>
    <t>Profit (EBIT) per litre (ECM)</t>
  </si>
  <si>
    <t>Production per cow (kg milksolids)</t>
  </si>
  <si>
    <t>Production per cow (litres)</t>
  </si>
  <si>
    <t xml:space="preserve">Production per cow (litres ECM) </t>
  </si>
  <si>
    <t>ECM = 'Energy Corrected Milk' corrected to 4.0% milkfat and 3.3% protein</t>
  </si>
  <si>
    <t>Tasmania</t>
  </si>
  <si>
    <t>Victoria</t>
  </si>
  <si>
    <t>Gippsland</t>
  </si>
  <si>
    <t>South West Victoria</t>
  </si>
  <si>
    <t>Northern Victoria</t>
  </si>
  <si>
    <t>New South Wales</t>
  </si>
  <si>
    <t>South Australia</t>
  </si>
  <si>
    <t>Western Australia</t>
  </si>
  <si>
    <t>Queens-land</t>
  </si>
  <si>
    <t>N/A</t>
  </si>
  <si>
    <r>
      <t xml:space="preserve">Low
</t>
    </r>
    <r>
      <rPr>
        <b/>
        <sz val="9.5"/>
        <color theme="0"/>
        <rFont val="Calibri"/>
        <family val="2"/>
        <scheme val="minor"/>
      </rPr>
      <t>Production</t>
    </r>
  </si>
  <si>
    <r>
      <t xml:space="preserve">Moderate
</t>
    </r>
    <r>
      <rPr>
        <b/>
        <sz val="9.5"/>
        <color theme="0"/>
        <rFont val="Calibri"/>
        <family val="2"/>
        <scheme val="minor"/>
      </rPr>
      <t>Production</t>
    </r>
  </si>
  <si>
    <r>
      <t xml:space="preserve">High
</t>
    </r>
    <r>
      <rPr>
        <b/>
        <sz val="9.5"/>
        <color theme="0"/>
        <rFont val="Calibri"/>
        <family val="2"/>
        <scheme val="minor"/>
      </rPr>
      <t>Production</t>
    </r>
  </si>
  <si>
    <r>
      <t xml:space="preserve">Feedlot
</t>
    </r>
    <r>
      <rPr>
        <b/>
        <sz val="9.5"/>
        <color theme="0"/>
        <rFont val="Calibri"/>
        <family val="2"/>
        <scheme val="minor"/>
      </rPr>
      <t>Production</t>
    </r>
  </si>
  <si>
    <t>Adjust *
Scenario 1</t>
  </si>
  <si>
    <t>Adjust *
Scenario 2</t>
  </si>
  <si>
    <t>Adjust *
Scenario 3</t>
  </si>
  <si>
    <t># 1</t>
  </si>
  <si>
    <t># 2</t>
  </si>
  <si>
    <t># 3</t>
  </si>
  <si>
    <t>Scenario</t>
  </si>
  <si>
    <t>* change the green shaded numbers in the "Adjust" columns to observe how the other ratios change</t>
  </si>
  <si>
    <t>PROFITABILITY
PRODUCTION SYSTEMS</t>
  </si>
  <si>
    <t>PROFITABILITY
OPTIONS</t>
  </si>
  <si>
    <t>PROFITABILITY
STATES and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</si>
</sst>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;[Red]\-&quot;$&quot;#,##0"/>
    <numFmt numFmtId="8" formatCode="&quot;$&quot;#,##0.00;[Red]\-&quot;$&quot;#,##0.00"/>
    <numFmt numFmtId="164" formatCode="0.0%"/>
    <numFmt numFmtId="165" formatCode="#,##0_ ;[Red]\-#,##0\ "/>
    <numFmt numFmtId="166" formatCode="#,##0.0_ ;[Red]\-#,##0.0\ "/>
    <numFmt numFmtId="167" formatCode="#,##0.00_ ;[Red]\-#,##0.00\ 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theme="0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/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/>
      <top style="thick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0"/>
      </top>
      <bottom/>
      <diagonal/>
    </border>
    <border>
      <left/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theme="1" tint="0.499984740745262"/>
      </right>
      <top style="thick">
        <color theme="0"/>
      </top>
      <bottom/>
      <diagonal/>
    </border>
    <border>
      <left style="thin">
        <color theme="1" tint="0.499984740745262"/>
      </left>
      <right style="thin">
        <color indexed="64"/>
      </right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indexed="64"/>
      </right>
      <top/>
      <bottom style="thick">
        <color theme="0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 inden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6" fontId="2" fillId="0" borderId="0" xfId="0" applyNumberFormat="1" applyFont="1" applyAlignment="1" applyProtection="1">
      <alignment vertical="center"/>
      <protection locked="0"/>
    </xf>
    <xf numFmtId="6" fontId="1" fillId="0" borderId="0" xfId="0" applyNumberFormat="1" applyFont="1" applyAlignment="1" applyProtection="1">
      <alignment vertical="center"/>
      <protection locked="0"/>
    </xf>
    <xf numFmtId="167" fontId="1" fillId="0" borderId="0" xfId="0" applyNumberFormat="1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10" fontId="2" fillId="0" borderId="0" xfId="0" applyNumberFormat="1" applyFont="1" applyAlignment="1" applyProtection="1">
      <alignment vertical="center"/>
      <protection locked="0"/>
    </xf>
    <xf numFmtId="8" fontId="2" fillId="0" borderId="0" xfId="0" applyNumberFormat="1" applyFont="1" applyAlignment="1" applyProtection="1">
      <alignment vertical="center"/>
      <protection locked="0"/>
    </xf>
    <xf numFmtId="166" fontId="2" fillId="0" borderId="0" xfId="0" applyNumberFormat="1" applyFont="1" applyAlignment="1" applyProtection="1">
      <alignment vertical="center"/>
      <protection locked="0"/>
    </xf>
    <xf numFmtId="8" fontId="1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8" fontId="4" fillId="3" borderId="1" xfId="0" applyNumberFormat="1" applyFont="1" applyFill="1" applyBorder="1" applyAlignment="1" applyProtection="1">
      <alignment horizontal="right" vertical="center" indent="1"/>
    </xf>
    <xf numFmtId="6" fontId="5" fillId="3" borderId="1" xfId="0" applyNumberFormat="1" applyFont="1" applyFill="1" applyBorder="1" applyAlignment="1" applyProtection="1">
      <alignment horizontal="right" vertical="center" indent="1"/>
    </xf>
    <xf numFmtId="167" fontId="5" fillId="3" borderId="1" xfId="0" applyNumberFormat="1" applyFont="1" applyFill="1" applyBorder="1" applyAlignment="1" applyProtection="1">
      <alignment horizontal="right" vertical="center" indent="1"/>
    </xf>
    <xf numFmtId="165" fontId="5" fillId="3" borderId="1" xfId="0" applyNumberFormat="1" applyFont="1" applyFill="1" applyBorder="1" applyAlignment="1" applyProtection="1">
      <alignment horizontal="right" vertical="center" indent="1"/>
    </xf>
    <xf numFmtId="10" fontId="5" fillId="3" borderId="1" xfId="0" applyNumberFormat="1" applyFont="1" applyFill="1" applyBorder="1" applyAlignment="1" applyProtection="1">
      <alignment horizontal="right" vertical="center" indent="1"/>
    </xf>
    <xf numFmtId="6" fontId="1" fillId="4" borderId="0" xfId="0" applyNumberFormat="1" applyFont="1" applyFill="1" applyBorder="1" applyAlignment="1" applyProtection="1">
      <alignment horizontal="center" vertical="center"/>
      <protection locked="0"/>
    </xf>
    <xf numFmtId="6" fontId="1" fillId="2" borderId="0" xfId="0" applyNumberFormat="1" applyFont="1" applyFill="1" applyBorder="1" applyAlignment="1" applyProtection="1">
      <alignment horizontal="center" vertical="center"/>
    </xf>
    <xf numFmtId="167" fontId="1" fillId="4" borderId="0" xfId="0" applyNumberFormat="1" applyFont="1" applyFill="1" applyBorder="1" applyAlignment="1" applyProtection="1">
      <alignment horizontal="center" vertical="center"/>
      <protection locked="0"/>
    </xf>
    <xf numFmtId="165" fontId="1" fillId="4" borderId="0" xfId="0" applyNumberFormat="1" applyFont="1" applyFill="1" applyBorder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horizontal="center" vertical="center"/>
    </xf>
    <xf numFmtId="10" fontId="1" fillId="4" borderId="0" xfId="0" applyNumberFormat="1" applyFont="1" applyFill="1" applyBorder="1" applyAlignment="1" applyProtection="1">
      <alignment horizontal="center" vertical="center"/>
      <protection locked="0"/>
    </xf>
    <xf numFmtId="8" fontId="1" fillId="4" borderId="0" xfId="0" applyNumberFormat="1" applyFont="1" applyFill="1" applyBorder="1" applyAlignment="1" applyProtection="1">
      <alignment horizontal="center" vertical="center"/>
      <protection locked="0"/>
    </xf>
    <xf numFmtId="166" fontId="1" fillId="2" borderId="0" xfId="0" applyNumberFormat="1" applyFont="1" applyFill="1" applyBorder="1" applyAlignment="1" applyProtection="1">
      <alignment horizontal="center" vertical="center"/>
    </xf>
    <xf numFmtId="8" fontId="1" fillId="2" borderId="0" xfId="0" applyNumberFormat="1" applyFont="1" applyFill="1" applyBorder="1" applyAlignment="1" applyProtection="1">
      <alignment horizontal="center" vertical="center"/>
    </xf>
    <xf numFmtId="166" fontId="2" fillId="2" borderId="0" xfId="0" applyNumberFormat="1" applyFont="1" applyFill="1" applyBorder="1" applyAlignment="1" applyProtection="1">
      <alignment horizontal="center" vertical="center"/>
    </xf>
    <xf numFmtId="8" fontId="5" fillId="3" borderId="1" xfId="0" applyNumberFormat="1" applyFont="1" applyFill="1" applyBorder="1" applyAlignment="1" applyProtection="1">
      <alignment horizontal="right" vertical="center" indent="1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164" fontId="1" fillId="3" borderId="0" xfId="0" applyNumberFormat="1" applyFont="1" applyFill="1" applyBorder="1" applyAlignment="1" applyProtection="1">
      <alignment vertical="center"/>
      <protection locked="0"/>
    </xf>
    <xf numFmtId="164" fontId="1" fillId="3" borderId="6" xfId="0" applyNumberFormat="1" applyFont="1" applyFill="1" applyBorder="1" applyAlignment="1" applyProtection="1">
      <alignment vertical="center"/>
      <protection locked="0"/>
    </xf>
    <xf numFmtId="6" fontId="2" fillId="3" borderId="0" xfId="0" applyNumberFormat="1" applyFont="1" applyFill="1" applyBorder="1" applyAlignment="1" applyProtection="1">
      <alignment vertical="center"/>
      <protection locked="0"/>
    </xf>
    <xf numFmtId="6" fontId="2" fillId="3" borderId="6" xfId="0" applyNumberFormat="1" applyFont="1" applyFill="1" applyBorder="1" applyAlignment="1" applyProtection="1">
      <alignment vertical="center"/>
      <protection locked="0"/>
    </xf>
    <xf numFmtId="6" fontId="1" fillId="3" borderId="0" xfId="0" applyNumberFormat="1" applyFont="1" applyFill="1" applyBorder="1" applyAlignment="1" applyProtection="1">
      <alignment vertical="center"/>
      <protection locked="0"/>
    </xf>
    <xf numFmtId="6" fontId="1" fillId="3" borderId="6" xfId="0" applyNumberFormat="1" applyFont="1" applyFill="1" applyBorder="1" applyAlignment="1" applyProtection="1">
      <alignment vertical="center"/>
      <protection locked="0"/>
    </xf>
    <xf numFmtId="167" fontId="1" fillId="3" borderId="0" xfId="0" applyNumberFormat="1" applyFont="1" applyFill="1" applyBorder="1" applyAlignment="1" applyProtection="1">
      <alignment vertical="center"/>
      <protection locked="0"/>
    </xf>
    <xf numFmtId="167" fontId="1" fillId="3" borderId="6" xfId="0" applyNumberFormat="1" applyFont="1" applyFill="1" applyBorder="1" applyAlignment="1" applyProtection="1">
      <alignment vertical="center"/>
      <protection locked="0"/>
    </xf>
    <xf numFmtId="165" fontId="2" fillId="3" borderId="0" xfId="0" applyNumberFormat="1" applyFont="1" applyFill="1" applyBorder="1" applyAlignment="1" applyProtection="1">
      <alignment vertical="center"/>
      <protection locked="0"/>
    </xf>
    <xf numFmtId="165" fontId="2" fillId="3" borderId="6" xfId="0" applyNumberFormat="1" applyFont="1" applyFill="1" applyBorder="1" applyAlignment="1" applyProtection="1">
      <alignment vertical="center"/>
      <protection locked="0"/>
    </xf>
    <xf numFmtId="10" fontId="2" fillId="3" borderId="0" xfId="0" applyNumberFormat="1" applyFont="1" applyFill="1" applyBorder="1" applyAlignment="1" applyProtection="1">
      <alignment vertical="center"/>
      <protection locked="0"/>
    </xf>
    <xf numFmtId="10" fontId="2" fillId="3" borderId="6" xfId="0" applyNumberFormat="1" applyFont="1" applyFill="1" applyBorder="1" applyAlignment="1" applyProtection="1">
      <alignment vertical="center"/>
      <protection locked="0"/>
    </xf>
    <xf numFmtId="8" fontId="1" fillId="3" borderId="0" xfId="0" applyNumberFormat="1" applyFont="1" applyFill="1" applyBorder="1" applyAlignment="1" applyProtection="1">
      <alignment vertical="center"/>
      <protection locked="0"/>
    </xf>
    <xf numFmtId="8" fontId="1" fillId="3" borderId="6" xfId="0" applyNumberFormat="1" applyFont="1" applyFill="1" applyBorder="1" applyAlignment="1" applyProtection="1">
      <alignment vertical="center"/>
      <protection locked="0"/>
    </xf>
    <xf numFmtId="166" fontId="2" fillId="3" borderId="0" xfId="0" applyNumberFormat="1" applyFont="1" applyFill="1" applyBorder="1" applyAlignment="1" applyProtection="1">
      <alignment vertical="center"/>
      <protection locked="0"/>
    </xf>
    <xf numFmtId="166" fontId="2" fillId="3" borderId="6" xfId="0" applyNumberFormat="1" applyFon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6" fontId="1" fillId="4" borderId="10" xfId="0" applyNumberFormat="1" applyFont="1" applyFill="1" applyBorder="1" applyAlignment="1" applyProtection="1">
      <alignment horizontal="center" vertical="center"/>
      <protection locked="0"/>
    </xf>
    <xf numFmtId="6" fontId="1" fillId="2" borderId="10" xfId="0" applyNumberFormat="1" applyFont="1" applyFill="1" applyBorder="1" applyAlignment="1" applyProtection="1">
      <alignment horizontal="center" vertical="center"/>
    </xf>
    <xf numFmtId="165" fontId="1" fillId="4" borderId="10" xfId="0" applyNumberFormat="1" applyFont="1" applyFill="1" applyBorder="1" applyAlignment="1" applyProtection="1">
      <alignment horizontal="center" vertical="center"/>
      <protection locked="0"/>
    </xf>
    <xf numFmtId="165" fontId="2" fillId="2" borderId="10" xfId="0" applyNumberFormat="1" applyFont="1" applyFill="1" applyBorder="1" applyAlignment="1" applyProtection="1">
      <alignment horizontal="center" vertical="center"/>
    </xf>
    <xf numFmtId="10" fontId="2" fillId="2" borderId="10" xfId="0" applyNumberFormat="1" applyFont="1" applyFill="1" applyBorder="1" applyAlignment="1" applyProtection="1">
      <alignment horizontal="center" vertical="center"/>
    </xf>
    <xf numFmtId="8" fontId="1" fillId="4" borderId="10" xfId="0" applyNumberFormat="1" applyFont="1" applyFill="1" applyBorder="1" applyAlignment="1" applyProtection="1">
      <alignment horizontal="center" vertical="center"/>
      <protection locked="0"/>
    </xf>
    <xf numFmtId="166" fontId="2" fillId="2" borderId="10" xfId="0" applyNumberFormat="1" applyFont="1" applyFill="1" applyBorder="1" applyAlignment="1" applyProtection="1">
      <alignment horizontal="center" vertical="center"/>
    </xf>
    <xf numFmtId="8" fontId="1" fillId="2" borderId="10" xfId="0" applyNumberFormat="1" applyFont="1" applyFill="1" applyBorder="1" applyAlignment="1" applyProtection="1">
      <alignment horizontal="center" vertical="center"/>
    </xf>
    <xf numFmtId="164" fontId="1" fillId="2" borderId="11" xfId="0" applyNumberFormat="1" applyFont="1" applyFill="1" applyBorder="1" applyAlignment="1" applyProtection="1">
      <alignment horizontal="center" vertical="center"/>
    </xf>
    <xf numFmtId="6" fontId="5" fillId="3" borderId="13" xfId="0" applyNumberFormat="1" applyFont="1" applyFill="1" applyBorder="1" applyAlignment="1" applyProtection="1">
      <alignment vertical="center"/>
    </xf>
    <xf numFmtId="6" fontId="4" fillId="2" borderId="13" xfId="0" applyNumberFormat="1" applyFont="1" applyFill="1" applyBorder="1" applyAlignment="1" applyProtection="1">
      <alignment vertical="center"/>
    </xf>
    <xf numFmtId="167" fontId="5" fillId="3" borderId="13" xfId="0" applyNumberFormat="1" applyFont="1" applyFill="1" applyBorder="1" applyAlignment="1" applyProtection="1">
      <alignment vertical="center"/>
    </xf>
    <xf numFmtId="165" fontId="5" fillId="3" borderId="13" xfId="0" applyNumberFormat="1" applyFont="1" applyFill="1" applyBorder="1" applyAlignment="1" applyProtection="1">
      <alignment vertical="center"/>
    </xf>
    <xf numFmtId="10" fontId="5" fillId="3" borderId="13" xfId="0" applyNumberFormat="1" applyFont="1" applyFill="1" applyBorder="1" applyAlignment="1" applyProtection="1">
      <alignment vertical="center"/>
    </xf>
    <xf numFmtId="10" fontId="5" fillId="3" borderId="13" xfId="0" applyNumberFormat="1" applyFont="1" applyFill="1" applyBorder="1" applyAlignment="1" applyProtection="1">
      <alignment horizontal="left" vertical="center" indent="1"/>
    </xf>
    <xf numFmtId="8" fontId="5" fillId="3" borderId="13" xfId="0" applyNumberFormat="1" applyFont="1" applyFill="1" applyBorder="1" applyAlignment="1" applyProtection="1">
      <alignment vertical="center"/>
    </xf>
    <xf numFmtId="166" fontId="5" fillId="3" borderId="13" xfId="0" applyNumberFormat="1" applyFont="1" applyFill="1" applyBorder="1" applyAlignment="1" applyProtection="1">
      <alignment vertical="center"/>
    </xf>
    <xf numFmtId="8" fontId="4" fillId="2" borderId="13" xfId="0" applyNumberFormat="1" applyFont="1" applyFill="1" applyBorder="1" applyAlignment="1" applyProtection="1">
      <alignment vertical="center"/>
    </xf>
    <xf numFmtId="164" fontId="4" fillId="2" borderId="12" xfId="0" applyNumberFormat="1" applyFont="1" applyFill="1" applyBorder="1" applyAlignment="1" applyProtection="1">
      <alignment vertical="center"/>
    </xf>
    <xf numFmtId="6" fontId="4" fillId="2" borderId="6" xfId="0" applyNumberFormat="1" applyFont="1" applyFill="1" applyBorder="1" applyAlignment="1" applyProtection="1">
      <alignment horizontal="right" vertical="center" indent="1"/>
    </xf>
    <xf numFmtId="167" fontId="5" fillId="3" borderId="5" xfId="0" applyNumberFormat="1" applyFont="1" applyFill="1" applyBorder="1" applyAlignment="1" applyProtection="1">
      <alignment horizontal="right" vertical="center" indent="1"/>
    </xf>
    <xf numFmtId="167" fontId="5" fillId="3" borderId="6" xfId="0" applyNumberFormat="1" applyFont="1" applyFill="1" applyBorder="1" applyAlignment="1" applyProtection="1">
      <alignment horizontal="right" vertical="center" indent="1"/>
    </xf>
    <xf numFmtId="165" fontId="5" fillId="3" borderId="5" xfId="0" applyNumberFormat="1" applyFont="1" applyFill="1" applyBorder="1" applyAlignment="1" applyProtection="1">
      <alignment horizontal="right" vertical="center" indent="1"/>
    </xf>
    <xf numFmtId="165" fontId="5" fillId="3" borderId="6" xfId="0" applyNumberFormat="1" applyFont="1" applyFill="1" applyBorder="1" applyAlignment="1" applyProtection="1">
      <alignment horizontal="right" vertical="center" indent="1"/>
    </xf>
    <xf numFmtId="10" fontId="5" fillId="3" borderId="5" xfId="0" applyNumberFormat="1" applyFont="1" applyFill="1" applyBorder="1" applyAlignment="1" applyProtection="1">
      <alignment horizontal="right" vertical="center" indent="1"/>
    </xf>
    <xf numFmtId="10" fontId="5" fillId="3" borderId="6" xfId="0" applyNumberFormat="1" applyFont="1" applyFill="1" applyBorder="1" applyAlignment="1" applyProtection="1">
      <alignment horizontal="right" vertical="center" indent="1"/>
    </xf>
    <xf numFmtId="8" fontId="5" fillId="3" borderId="5" xfId="0" applyNumberFormat="1" applyFont="1" applyFill="1" applyBorder="1" applyAlignment="1" applyProtection="1">
      <alignment horizontal="right" vertical="center" indent="1"/>
    </xf>
    <xf numFmtId="8" fontId="5" fillId="3" borderId="6" xfId="0" applyNumberFormat="1" applyFont="1" applyFill="1" applyBorder="1" applyAlignment="1" applyProtection="1">
      <alignment horizontal="right" vertical="center" indent="1"/>
    </xf>
    <xf numFmtId="6" fontId="5" fillId="3" borderId="5" xfId="0" applyNumberFormat="1" applyFont="1" applyFill="1" applyBorder="1" applyAlignment="1" applyProtection="1">
      <alignment horizontal="right" vertical="center" indent="1"/>
    </xf>
    <xf numFmtId="6" fontId="5" fillId="3" borderId="6" xfId="0" applyNumberFormat="1" applyFont="1" applyFill="1" applyBorder="1" applyAlignment="1" applyProtection="1">
      <alignment horizontal="right" vertical="center" indent="1"/>
    </xf>
    <xf numFmtId="6" fontId="1" fillId="4" borderId="15" xfId="0" applyNumberFormat="1" applyFont="1" applyFill="1" applyBorder="1" applyAlignment="1" applyProtection="1">
      <alignment horizontal="center" vertical="center"/>
      <protection locked="0"/>
    </xf>
    <xf numFmtId="6" fontId="1" fillId="2" borderId="15" xfId="0" applyNumberFormat="1" applyFont="1" applyFill="1" applyBorder="1" applyAlignment="1" applyProtection="1">
      <alignment horizontal="center" vertical="center"/>
    </xf>
    <xf numFmtId="167" fontId="1" fillId="4" borderId="15" xfId="0" applyNumberFormat="1" applyFont="1" applyFill="1" applyBorder="1" applyAlignment="1" applyProtection="1">
      <alignment horizontal="center" vertical="center"/>
      <protection locked="0"/>
    </xf>
    <xf numFmtId="165" fontId="1" fillId="4" borderId="15" xfId="0" applyNumberFormat="1" applyFont="1" applyFill="1" applyBorder="1" applyAlignment="1" applyProtection="1">
      <alignment horizontal="center" vertical="center"/>
      <protection locked="0"/>
    </xf>
    <xf numFmtId="165" fontId="1" fillId="2" borderId="15" xfId="0" applyNumberFormat="1" applyFont="1" applyFill="1" applyBorder="1" applyAlignment="1" applyProtection="1">
      <alignment horizontal="center" vertical="center"/>
    </xf>
    <xf numFmtId="10" fontId="1" fillId="4" borderId="15" xfId="0" applyNumberFormat="1" applyFont="1" applyFill="1" applyBorder="1" applyAlignment="1" applyProtection="1">
      <alignment horizontal="center" vertical="center"/>
      <protection locked="0"/>
    </xf>
    <xf numFmtId="8" fontId="1" fillId="4" borderId="15" xfId="0" applyNumberFormat="1" applyFont="1" applyFill="1" applyBorder="1" applyAlignment="1" applyProtection="1">
      <alignment horizontal="center" vertical="center"/>
      <protection locked="0"/>
    </xf>
    <xf numFmtId="166" fontId="1" fillId="2" borderId="15" xfId="0" applyNumberFormat="1" applyFont="1" applyFill="1" applyBorder="1" applyAlignment="1" applyProtection="1">
      <alignment horizontal="center" vertical="center"/>
    </xf>
    <xf numFmtId="8" fontId="1" fillId="2" borderId="15" xfId="0" applyNumberFormat="1" applyFont="1" applyFill="1" applyBorder="1" applyAlignment="1" applyProtection="1">
      <alignment horizontal="center" vertical="center"/>
    </xf>
    <xf numFmtId="166" fontId="2" fillId="2" borderId="15" xfId="0" applyNumberFormat="1" applyFont="1" applyFill="1" applyBorder="1" applyAlignment="1" applyProtection="1">
      <alignment horizontal="center" vertical="center"/>
    </xf>
    <xf numFmtId="164" fontId="1" fillId="2" borderId="16" xfId="0" applyNumberFormat="1" applyFont="1" applyFill="1" applyBorder="1" applyAlignment="1" applyProtection="1">
      <alignment horizontal="center" vertical="center"/>
    </xf>
    <xf numFmtId="164" fontId="1" fillId="2" borderId="8" xfId="0" applyNumberFormat="1" applyFont="1" applyFill="1" applyBorder="1" applyAlignment="1" applyProtection="1">
      <alignment horizontal="center" vertical="center"/>
    </xf>
    <xf numFmtId="8" fontId="4" fillId="3" borderId="6" xfId="0" applyNumberFormat="1" applyFont="1" applyFill="1" applyBorder="1" applyAlignment="1" applyProtection="1">
      <alignment horizontal="right" vertical="center" indent="1"/>
    </xf>
    <xf numFmtId="8" fontId="4" fillId="3" borderId="13" xfId="0" applyNumberFormat="1" applyFont="1" applyFill="1" applyBorder="1" applyAlignment="1" applyProtection="1">
      <alignment vertical="center"/>
    </xf>
    <xf numFmtId="8" fontId="4" fillId="3" borderId="5" xfId="0" applyNumberFormat="1" applyFont="1" applyFill="1" applyBorder="1" applyAlignment="1" applyProtection="1">
      <alignment horizontal="right" vertical="center" indent="1"/>
    </xf>
    <xf numFmtId="8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horizontal="center" vertical="top" wrapText="1"/>
    </xf>
    <xf numFmtId="0" fontId="3" fillId="5" borderId="23" xfId="0" applyFont="1" applyFill="1" applyBorder="1" applyAlignment="1" applyProtection="1">
      <alignment horizontal="center" vertical="top" wrapText="1"/>
    </xf>
    <xf numFmtId="0" fontId="3" fillId="5" borderId="24" xfId="0" applyFont="1" applyFill="1" applyBorder="1" applyAlignment="1" applyProtection="1">
      <alignment horizontal="center" vertical="top" wrapText="1"/>
    </xf>
    <xf numFmtId="0" fontId="6" fillId="6" borderId="24" xfId="0" applyFont="1" applyFill="1" applyBorder="1" applyAlignment="1" applyProtection="1">
      <alignment horizontal="center" vertical="top" wrapText="1"/>
    </xf>
    <xf numFmtId="0" fontId="3" fillId="5" borderId="25" xfId="0" applyFont="1" applyFill="1" applyBorder="1" applyAlignment="1" applyProtection="1">
      <alignment horizontal="center" vertical="top" wrapText="1"/>
    </xf>
    <xf numFmtId="164" fontId="3" fillId="5" borderId="26" xfId="0" applyNumberFormat="1" applyFont="1" applyFill="1" applyBorder="1" applyAlignment="1" applyProtection="1">
      <alignment vertical="center"/>
    </xf>
    <xf numFmtId="164" fontId="3" fillId="5" borderId="27" xfId="0" applyNumberFormat="1" applyFont="1" applyFill="1" applyBorder="1" applyAlignment="1" applyProtection="1">
      <alignment horizontal="right" vertical="center" indent="1"/>
    </xf>
    <xf numFmtId="164" fontId="3" fillId="5" borderId="28" xfId="0" applyNumberFormat="1" applyFont="1" applyFill="1" applyBorder="1" applyAlignment="1" applyProtection="1">
      <alignment horizontal="right" vertical="center" indent="1"/>
    </xf>
    <xf numFmtId="164" fontId="3" fillId="5" borderId="29" xfId="0" applyNumberFormat="1" applyFont="1" applyFill="1" applyBorder="1" applyAlignment="1" applyProtection="1">
      <alignment horizontal="right" vertical="center" indent="1"/>
    </xf>
    <xf numFmtId="0" fontId="3" fillId="5" borderId="37" xfId="0" quotePrefix="1" applyFont="1" applyFill="1" applyBorder="1" applyAlignment="1" applyProtection="1">
      <alignment horizontal="center" vertical="center"/>
    </xf>
    <xf numFmtId="0" fontId="3" fillId="5" borderId="38" xfId="0" applyFont="1" applyFill="1" applyBorder="1" applyAlignment="1" applyProtection="1">
      <alignment horizontal="center" vertical="center"/>
    </xf>
    <xf numFmtId="0" fontId="3" fillId="5" borderId="39" xfId="0" quotePrefix="1" applyFont="1" applyFill="1" applyBorder="1" applyAlignment="1" applyProtection="1">
      <alignment horizontal="center" vertical="center"/>
    </xf>
    <xf numFmtId="164" fontId="3" fillId="7" borderId="33" xfId="0" applyNumberFormat="1" applyFont="1" applyFill="1" applyBorder="1" applyAlignment="1" applyProtection="1">
      <alignment horizontal="center" vertical="center"/>
      <protection locked="0"/>
    </xf>
    <xf numFmtId="164" fontId="3" fillId="7" borderId="36" xfId="0" applyNumberFormat="1" applyFont="1" applyFill="1" applyBorder="1" applyAlignment="1" applyProtection="1">
      <alignment horizontal="center" vertical="center"/>
      <protection locked="0"/>
    </xf>
    <xf numFmtId="164" fontId="3" fillId="7" borderId="29" xfId="0" applyNumberFormat="1" applyFont="1" applyFill="1" applyBorder="1" applyAlignment="1" applyProtection="1">
      <alignment horizontal="center" vertical="center"/>
      <protection locked="0"/>
    </xf>
    <xf numFmtId="164" fontId="3" fillId="7" borderId="26" xfId="0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quotePrefix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right" vertical="center" indent="1"/>
    </xf>
    <xf numFmtId="164" fontId="1" fillId="3" borderId="0" xfId="0" applyNumberFormat="1" applyFont="1" applyFill="1" applyBorder="1" applyAlignment="1" applyProtection="1">
      <alignment horizontal="center" vertical="center"/>
    </xf>
    <xf numFmtId="6" fontId="5" fillId="3" borderId="0" xfId="0" applyNumberFormat="1" applyFont="1" applyFill="1" applyBorder="1" applyAlignment="1" applyProtection="1">
      <alignment horizontal="right" vertical="center" indent="1"/>
    </xf>
    <xf numFmtId="6" fontId="4" fillId="3" borderId="0" xfId="0" applyNumberFormat="1" applyFont="1" applyFill="1" applyBorder="1" applyAlignment="1" applyProtection="1">
      <alignment horizontal="right" vertical="center" indent="1"/>
    </xf>
    <xf numFmtId="167" fontId="5" fillId="3" borderId="0" xfId="0" applyNumberFormat="1" applyFont="1" applyFill="1" applyBorder="1" applyAlignment="1" applyProtection="1">
      <alignment horizontal="right" vertical="center" indent="1"/>
    </xf>
    <xf numFmtId="165" fontId="5" fillId="3" borderId="0" xfId="0" applyNumberFormat="1" applyFont="1" applyFill="1" applyBorder="1" applyAlignment="1" applyProtection="1">
      <alignment horizontal="right" vertical="center" indent="1"/>
    </xf>
    <xf numFmtId="10" fontId="5" fillId="3" borderId="0" xfId="0" applyNumberFormat="1" applyFont="1" applyFill="1" applyBorder="1" applyAlignment="1" applyProtection="1">
      <alignment horizontal="right" vertical="center" indent="1"/>
    </xf>
    <xf numFmtId="8" fontId="8" fillId="3" borderId="0" xfId="0" applyNumberFormat="1" applyFont="1" applyFill="1" applyBorder="1" applyAlignment="1" applyProtection="1">
      <alignment horizontal="right" vertical="center" indent="1"/>
    </xf>
    <xf numFmtId="166" fontId="9" fillId="3" borderId="0" xfId="0" applyNumberFormat="1" applyFont="1" applyFill="1" applyBorder="1" applyAlignment="1" applyProtection="1">
      <alignment horizontal="right" vertical="center" indent="1"/>
    </xf>
    <xf numFmtId="8" fontId="4" fillId="3" borderId="0" xfId="0" applyNumberFormat="1" applyFont="1" applyFill="1" applyBorder="1" applyAlignment="1" applyProtection="1">
      <alignment horizontal="right" vertical="center" indent="1"/>
    </xf>
    <xf numFmtId="166" fontId="5" fillId="3" borderId="0" xfId="0" applyNumberFormat="1" applyFont="1" applyFill="1" applyBorder="1" applyAlignment="1" applyProtection="1">
      <alignment horizontal="right" vertical="center" indent="1"/>
    </xf>
    <xf numFmtId="164" fontId="4" fillId="3" borderId="0" xfId="0" applyNumberFormat="1" applyFont="1" applyFill="1" applyBorder="1" applyAlignment="1" applyProtection="1">
      <alignment horizontal="right" vertical="center" indent="1"/>
    </xf>
    <xf numFmtId="164" fontId="5" fillId="3" borderId="0" xfId="0" applyNumberFormat="1" applyFont="1" applyFill="1" applyBorder="1" applyAlignment="1" applyProtection="1">
      <alignment vertical="center"/>
    </xf>
    <xf numFmtId="164" fontId="3" fillId="7" borderId="34" xfId="0" applyNumberFormat="1" applyFont="1" applyFill="1" applyBorder="1" applyAlignment="1" applyProtection="1">
      <alignment horizontal="center" vertical="center"/>
      <protection locked="0"/>
    </xf>
    <xf numFmtId="167" fontId="1" fillId="4" borderId="10" xfId="0" applyNumberFormat="1" applyFont="1" applyFill="1" applyBorder="1" applyAlignment="1" applyProtection="1">
      <alignment horizontal="center" vertical="center"/>
      <protection locked="0"/>
    </xf>
    <xf numFmtId="10" fontId="1" fillId="4" borderId="10" xfId="0" applyNumberFormat="1" applyFont="1" applyFill="1" applyBorder="1" applyAlignment="1" applyProtection="1">
      <alignment horizontal="center" vertical="center"/>
      <protection locked="0"/>
    </xf>
    <xf numFmtId="10" fontId="1" fillId="2" borderId="15" xfId="0" applyNumberFormat="1" applyFont="1" applyFill="1" applyBorder="1" applyAlignment="1" applyProtection="1">
      <alignment horizontal="center" vertical="center"/>
    </xf>
    <xf numFmtId="10" fontId="1" fillId="2" borderId="0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6" fontId="4" fillId="2" borderId="5" xfId="0" applyNumberFormat="1" applyFont="1" applyFill="1" applyBorder="1" applyAlignment="1" applyProtection="1">
      <alignment horizontal="right" vertical="center" indent="1"/>
      <protection hidden="1"/>
    </xf>
    <xf numFmtId="6" fontId="4" fillId="2" borderId="1" xfId="0" applyNumberFormat="1" applyFont="1" applyFill="1" applyBorder="1" applyAlignment="1" applyProtection="1">
      <alignment horizontal="right" vertical="center" indent="1"/>
      <protection hidden="1"/>
    </xf>
    <xf numFmtId="6" fontId="4" fillId="2" borderId="6" xfId="0" applyNumberFormat="1" applyFont="1" applyFill="1" applyBorder="1" applyAlignment="1" applyProtection="1">
      <alignment horizontal="right" vertical="center" indent="1"/>
      <protection hidden="1"/>
    </xf>
    <xf numFmtId="165" fontId="5" fillId="3" borderId="5" xfId="0" applyNumberFormat="1" applyFont="1" applyFill="1" applyBorder="1" applyAlignment="1" applyProtection="1">
      <alignment horizontal="right" vertical="center" indent="1"/>
      <protection hidden="1"/>
    </xf>
    <xf numFmtId="165" fontId="5" fillId="3" borderId="1" xfId="0" applyNumberFormat="1" applyFont="1" applyFill="1" applyBorder="1" applyAlignment="1" applyProtection="1">
      <alignment horizontal="right" vertical="center" indent="1"/>
      <protection hidden="1"/>
    </xf>
    <xf numFmtId="165" fontId="5" fillId="3" borderId="6" xfId="0" applyNumberFormat="1" applyFont="1" applyFill="1" applyBorder="1" applyAlignment="1" applyProtection="1">
      <alignment horizontal="right" vertical="center" indent="1"/>
      <protection hidden="1"/>
    </xf>
    <xf numFmtId="10" fontId="5" fillId="3" borderId="5" xfId="0" applyNumberFormat="1" applyFont="1" applyFill="1" applyBorder="1" applyAlignment="1" applyProtection="1">
      <alignment horizontal="right" vertical="center" indent="1"/>
      <protection hidden="1"/>
    </xf>
    <xf numFmtId="10" fontId="5" fillId="3" borderId="1" xfId="0" applyNumberFormat="1" applyFont="1" applyFill="1" applyBorder="1" applyAlignment="1" applyProtection="1">
      <alignment horizontal="right" vertical="center" indent="1"/>
      <protection hidden="1"/>
    </xf>
    <xf numFmtId="10" fontId="5" fillId="3" borderId="6" xfId="0" applyNumberFormat="1" applyFont="1" applyFill="1" applyBorder="1" applyAlignment="1" applyProtection="1">
      <alignment horizontal="right" vertical="center" indent="1"/>
      <protection hidden="1"/>
    </xf>
    <xf numFmtId="166" fontId="5" fillId="3" borderId="5" xfId="0" applyNumberFormat="1" applyFont="1" applyFill="1" applyBorder="1" applyAlignment="1" applyProtection="1">
      <alignment horizontal="right" vertical="center" indent="1"/>
      <protection hidden="1"/>
    </xf>
    <xf numFmtId="166" fontId="5" fillId="3" borderId="1" xfId="0" applyNumberFormat="1" applyFont="1" applyFill="1" applyBorder="1" applyAlignment="1" applyProtection="1">
      <alignment horizontal="right" vertical="center" indent="1"/>
      <protection hidden="1"/>
    </xf>
    <xf numFmtId="166" fontId="5" fillId="3" borderId="6" xfId="0" applyNumberFormat="1" applyFont="1" applyFill="1" applyBorder="1" applyAlignment="1" applyProtection="1">
      <alignment horizontal="right" vertical="center" indent="1"/>
      <protection hidden="1"/>
    </xf>
    <xf numFmtId="8" fontId="4" fillId="2" borderId="5" xfId="0" applyNumberFormat="1" applyFont="1" applyFill="1" applyBorder="1" applyAlignment="1" applyProtection="1">
      <alignment horizontal="right" vertical="center" indent="1"/>
      <protection hidden="1"/>
    </xf>
    <xf numFmtId="8" fontId="4" fillId="2" borderId="1" xfId="0" applyNumberFormat="1" applyFont="1" applyFill="1" applyBorder="1" applyAlignment="1" applyProtection="1">
      <alignment horizontal="right" vertical="center" indent="1"/>
      <protection hidden="1"/>
    </xf>
    <xf numFmtId="8" fontId="4" fillId="2" borderId="6" xfId="0" applyNumberFormat="1" applyFont="1" applyFill="1" applyBorder="1" applyAlignment="1" applyProtection="1">
      <alignment horizontal="right" vertical="center" indent="1"/>
      <protection hidden="1"/>
    </xf>
    <xf numFmtId="164" fontId="4" fillId="2" borderId="7" xfId="0" applyNumberFormat="1" applyFont="1" applyFill="1" applyBorder="1" applyAlignment="1" applyProtection="1">
      <alignment horizontal="right" vertical="center" indent="1"/>
      <protection hidden="1"/>
    </xf>
    <xf numFmtId="164" fontId="4" fillId="2" borderId="14" xfId="0" applyNumberFormat="1" applyFont="1" applyFill="1" applyBorder="1" applyAlignment="1" applyProtection="1">
      <alignment horizontal="right" vertical="center" indent="1"/>
      <protection hidden="1"/>
    </xf>
    <xf numFmtId="164" fontId="4" fillId="2" borderId="9" xfId="0" applyNumberFormat="1" applyFont="1" applyFill="1" applyBorder="1" applyAlignment="1" applyProtection="1">
      <alignment horizontal="right" vertical="center" indent="1"/>
      <protection hidden="1"/>
    </xf>
    <xf numFmtId="0" fontId="2" fillId="3" borderId="2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164" fontId="1" fillId="3" borderId="5" xfId="0" applyNumberFormat="1" applyFont="1" applyFill="1" applyBorder="1" applyAlignment="1" applyProtection="1">
      <alignment vertical="center"/>
    </xf>
    <xf numFmtId="6" fontId="2" fillId="3" borderId="5" xfId="0" applyNumberFormat="1" applyFont="1" applyFill="1" applyBorder="1" applyAlignment="1" applyProtection="1">
      <alignment vertical="center"/>
    </xf>
    <xf numFmtId="6" fontId="1" fillId="3" borderId="5" xfId="0" applyNumberFormat="1" applyFont="1" applyFill="1" applyBorder="1" applyAlignment="1" applyProtection="1">
      <alignment vertical="center"/>
    </xf>
    <xf numFmtId="167" fontId="1" fillId="3" borderId="5" xfId="0" applyNumberFormat="1" applyFont="1" applyFill="1" applyBorder="1" applyAlignment="1" applyProtection="1">
      <alignment vertical="center"/>
    </xf>
    <xf numFmtId="165" fontId="2" fillId="3" borderId="5" xfId="0" applyNumberFormat="1" applyFont="1" applyFill="1" applyBorder="1" applyAlignment="1" applyProtection="1">
      <alignment vertical="center"/>
    </xf>
    <xf numFmtId="10" fontId="2" fillId="3" borderId="5" xfId="0" applyNumberFormat="1" applyFont="1" applyFill="1" applyBorder="1" applyAlignment="1" applyProtection="1">
      <alignment vertical="center"/>
    </xf>
    <xf numFmtId="8" fontId="2" fillId="3" borderId="5" xfId="0" applyNumberFormat="1" applyFont="1" applyFill="1" applyBorder="1" applyAlignment="1" applyProtection="1">
      <alignment vertical="center"/>
    </xf>
    <xf numFmtId="166" fontId="2" fillId="3" borderId="5" xfId="0" applyNumberFormat="1" applyFont="1" applyFill="1" applyBorder="1" applyAlignment="1" applyProtection="1">
      <alignment vertical="center"/>
    </xf>
    <xf numFmtId="8" fontId="1" fillId="3" borderId="5" xfId="0" applyNumberFormat="1" applyFont="1" applyFill="1" applyBorder="1" applyAlignment="1" applyProtection="1">
      <alignment vertical="center"/>
    </xf>
    <xf numFmtId="164" fontId="2" fillId="3" borderId="5" xfId="0" applyNumberFormat="1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horizontal="right" vertical="center" indent="1"/>
    </xf>
    <xf numFmtId="0" fontId="1" fillId="3" borderId="8" xfId="0" applyFont="1" applyFill="1" applyBorder="1" applyAlignment="1" applyProtection="1">
      <alignment horizontal="center" vertical="center"/>
    </xf>
    <xf numFmtId="164" fontId="2" fillId="3" borderId="0" xfId="0" applyNumberFormat="1" applyFont="1" applyFill="1" applyBorder="1" applyAlignment="1" applyProtection="1">
      <alignment vertical="center"/>
    </xf>
    <xf numFmtId="164" fontId="2" fillId="3" borderId="0" xfId="0" applyNumberFormat="1" applyFont="1" applyFill="1" applyBorder="1" applyAlignment="1" applyProtection="1">
      <alignment horizontal="right" vertical="center" indent="1"/>
    </xf>
    <xf numFmtId="164" fontId="2" fillId="3" borderId="0" xfId="0" applyNumberFormat="1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vertical="center"/>
    </xf>
    <xf numFmtId="164" fontId="1" fillId="3" borderId="6" xfId="0" applyNumberFormat="1" applyFont="1" applyFill="1" applyBorder="1" applyAlignment="1" applyProtection="1">
      <alignment vertical="center"/>
    </xf>
    <xf numFmtId="6" fontId="2" fillId="3" borderId="6" xfId="0" applyNumberFormat="1" applyFont="1" applyFill="1" applyBorder="1" applyAlignment="1" applyProtection="1">
      <alignment vertical="center"/>
    </xf>
    <xf numFmtId="6" fontId="1" fillId="3" borderId="6" xfId="0" applyNumberFormat="1" applyFont="1" applyFill="1" applyBorder="1" applyAlignment="1" applyProtection="1">
      <alignment vertical="center"/>
    </xf>
    <xf numFmtId="167" fontId="1" fillId="3" borderId="6" xfId="0" applyNumberFormat="1" applyFont="1" applyFill="1" applyBorder="1" applyAlignment="1" applyProtection="1">
      <alignment vertical="center"/>
    </xf>
    <xf numFmtId="165" fontId="2" fillId="3" borderId="6" xfId="0" applyNumberFormat="1" applyFont="1" applyFill="1" applyBorder="1" applyAlignment="1" applyProtection="1">
      <alignment vertical="center"/>
    </xf>
    <xf numFmtId="10" fontId="2" fillId="3" borderId="6" xfId="0" applyNumberFormat="1" applyFont="1" applyFill="1" applyBorder="1" applyAlignment="1" applyProtection="1">
      <alignment vertical="center"/>
    </xf>
    <xf numFmtId="8" fontId="2" fillId="3" borderId="6" xfId="0" applyNumberFormat="1" applyFont="1" applyFill="1" applyBorder="1" applyAlignment="1" applyProtection="1">
      <alignment vertical="center"/>
    </xf>
    <xf numFmtId="166" fontId="2" fillId="3" borderId="6" xfId="0" applyNumberFormat="1" applyFont="1" applyFill="1" applyBorder="1" applyAlignment="1" applyProtection="1">
      <alignment vertical="center"/>
    </xf>
    <xf numFmtId="8" fontId="1" fillId="3" borderId="6" xfId="0" applyNumberFormat="1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right" vertical="center" indent="1"/>
    </xf>
    <xf numFmtId="0" fontId="1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 indent="1"/>
    </xf>
    <xf numFmtId="0" fontId="1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167" fontId="2" fillId="0" borderId="0" xfId="0" applyNumberFormat="1" applyFont="1" applyAlignment="1" applyProtection="1">
      <alignment vertical="center"/>
      <protection locked="0"/>
    </xf>
    <xf numFmtId="164" fontId="5" fillId="3" borderId="17" xfId="0" applyNumberFormat="1" applyFont="1" applyFill="1" applyBorder="1" applyAlignment="1" applyProtection="1">
      <alignment horizontal="left" vertical="center" indent="2"/>
    </xf>
    <xf numFmtId="164" fontId="5" fillId="3" borderId="18" xfId="0" applyNumberFormat="1" applyFont="1" applyFill="1" applyBorder="1" applyAlignment="1" applyProtection="1">
      <alignment horizontal="left" vertical="center" indent="2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39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38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37" xfId="0" applyFont="1" applyFill="1" applyBorder="1" applyAlignment="1" applyProtection="1">
      <alignment horizontal="center" vertical="center" wrapText="1"/>
    </xf>
    <xf numFmtId="165" fontId="5" fillId="3" borderId="5" xfId="0" applyNumberFormat="1" applyFont="1" applyFill="1" applyBorder="1" applyAlignment="1" applyProtection="1">
      <alignment vertical="center"/>
    </xf>
    <xf numFmtId="165" fontId="5" fillId="3" borderId="0" xfId="0" applyNumberFormat="1" applyFont="1" applyFill="1" applyBorder="1" applyAlignment="1" applyProtection="1">
      <alignment vertical="center"/>
    </xf>
    <xf numFmtId="165" fontId="5" fillId="3" borderId="6" xfId="0" applyNumberFormat="1" applyFont="1" applyFill="1" applyBorder="1" applyAlignment="1" applyProtection="1">
      <alignment vertical="center"/>
    </xf>
    <xf numFmtId="164" fontId="4" fillId="2" borderId="5" xfId="0" applyNumberFormat="1" applyFont="1" applyFill="1" applyBorder="1" applyAlignment="1" applyProtection="1">
      <alignment vertical="center"/>
    </xf>
    <xf numFmtId="164" fontId="4" fillId="2" borderId="0" xfId="0" applyNumberFormat="1" applyFont="1" applyFill="1" applyBorder="1" applyAlignment="1" applyProtection="1">
      <alignment vertical="center"/>
    </xf>
    <xf numFmtId="164" fontId="4" fillId="2" borderId="6" xfId="0" applyNumberFormat="1" applyFont="1" applyFill="1" applyBorder="1" applyAlignment="1" applyProtection="1">
      <alignment vertical="center"/>
    </xf>
    <xf numFmtId="166" fontId="5" fillId="3" borderId="5" xfId="0" applyNumberFormat="1" applyFont="1" applyFill="1" applyBorder="1" applyAlignment="1" applyProtection="1">
      <alignment vertical="center"/>
    </xf>
    <xf numFmtId="166" fontId="5" fillId="3" borderId="0" xfId="0" applyNumberFormat="1" applyFont="1" applyFill="1" applyBorder="1" applyAlignment="1" applyProtection="1">
      <alignment vertical="center"/>
    </xf>
    <xf numFmtId="166" fontId="5" fillId="3" borderId="6" xfId="0" applyNumberFormat="1" applyFont="1" applyFill="1" applyBorder="1" applyAlignment="1" applyProtection="1">
      <alignment vertical="center"/>
    </xf>
    <xf numFmtId="8" fontId="4" fillId="2" borderId="5" xfId="0" applyNumberFormat="1" applyFont="1" applyFill="1" applyBorder="1" applyAlignment="1" applyProtection="1">
      <alignment vertical="center"/>
    </xf>
    <xf numFmtId="8" fontId="4" fillId="2" borderId="0" xfId="0" applyNumberFormat="1" applyFont="1" applyFill="1" applyBorder="1" applyAlignment="1" applyProtection="1">
      <alignment vertical="center"/>
    </xf>
    <xf numFmtId="8" fontId="4" fillId="2" borderId="6" xfId="0" applyNumberFormat="1" applyFont="1" applyFill="1" applyBorder="1" applyAlignment="1" applyProtection="1">
      <alignment vertical="center"/>
    </xf>
    <xf numFmtId="8" fontId="4" fillId="3" borderId="5" xfId="0" applyNumberFormat="1" applyFont="1" applyFill="1" applyBorder="1" applyAlignment="1" applyProtection="1">
      <alignment vertical="center"/>
    </xf>
    <xf numFmtId="8" fontId="4" fillId="3" borderId="0" xfId="0" applyNumberFormat="1" applyFont="1" applyFill="1" applyBorder="1" applyAlignment="1" applyProtection="1">
      <alignment vertical="center"/>
    </xf>
    <xf numFmtId="8" fontId="4" fillId="3" borderId="6" xfId="0" applyNumberFormat="1" applyFont="1" applyFill="1" applyBorder="1" applyAlignment="1" applyProtection="1">
      <alignment vertical="center"/>
    </xf>
    <xf numFmtId="10" fontId="5" fillId="3" borderId="5" xfId="0" applyNumberFormat="1" applyFont="1" applyFill="1" applyBorder="1" applyAlignment="1" applyProtection="1">
      <alignment horizontal="left" vertical="center" indent="1"/>
    </xf>
    <xf numFmtId="10" fontId="5" fillId="3" borderId="0" xfId="0" applyNumberFormat="1" applyFont="1" applyFill="1" applyBorder="1" applyAlignment="1" applyProtection="1">
      <alignment horizontal="left" vertical="center" indent="1"/>
    </xf>
    <xf numFmtId="10" fontId="5" fillId="3" borderId="6" xfId="0" applyNumberFormat="1" applyFont="1" applyFill="1" applyBorder="1" applyAlignment="1" applyProtection="1">
      <alignment horizontal="left" vertical="center" indent="1"/>
    </xf>
    <xf numFmtId="10" fontId="5" fillId="3" borderId="5" xfId="0" applyNumberFormat="1" applyFont="1" applyFill="1" applyBorder="1" applyAlignment="1" applyProtection="1">
      <alignment vertical="center"/>
    </xf>
    <xf numFmtId="10" fontId="5" fillId="3" borderId="0" xfId="0" applyNumberFormat="1" applyFont="1" applyFill="1" applyBorder="1" applyAlignment="1" applyProtection="1">
      <alignment vertical="center"/>
    </xf>
    <xf numFmtId="10" fontId="5" fillId="3" borderId="6" xfId="0" applyNumberFormat="1" applyFont="1" applyFill="1" applyBorder="1" applyAlignment="1" applyProtection="1">
      <alignment vertical="center"/>
    </xf>
    <xf numFmtId="6" fontId="5" fillId="3" borderId="5" xfId="0" applyNumberFormat="1" applyFont="1" applyFill="1" applyBorder="1" applyAlignment="1" applyProtection="1">
      <alignment vertical="center"/>
    </xf>
    <xf numFmtId="6" fontId="5" fillId="3" borderId="0" xfId="0" applyNumberFormat="1" applyFont="1" applyFill="1" applyBorder="1" applyAlignment="1" applyProtection="1">
      <alignment vertical="center"/>
    </xf>
    <xf numFmtId="6" fontId="5" fillId="3" borderId="6" xfId="0" applyNumberFormat="1" applyFont="1" applyFill="1" applyBorder="1" applyAlignment="1" applyProtection="1">
      <alignment vertical="center"/>
    </xf>
    <xf numFmtId="164" fontId="3" fillId="5" borderId="27" xfId="0" applyNumberFormat="1" applyFont="1" applyFill="1" applyBorder="1" applyAlignment="1" applyProtection="1">
      <alignment vertical="center"/>
    </xf>
    <xf numFmtId="164" fontId="3" fillId="5" borderId="36" xfId="0" applyNumberFormat="1" applyFont="1" applyFill="1" applyBorder="1" applyAlignment="1" applyProtection="1">
      <alignment vertical="center"/>
    </xf>
    <xf numFmtId="164" fontId="3" fillId="5" borderId="29" xfId="0" applyNumberFormat="1" applyFont="1" applyFill="1" applyBorder="1" applyAlignment="1" applyProtection="1">
      <alignment vertical="center"/>
    </xf>
    <xf numFmtId="164" fontId="10" fillId="8" borderId="2" xfId="0" applyNumberFormat="1" applyFont="1" applyFill="1" applyBorder="1" applyAlignment="1" applyProtection="1">
      <alignment horizontal="center" vertical="center"/>
    </xf>
    <xf numFmtId="164" fontId="10" fillId="8" borderId="3" xfId="0" applyNumberFormat="1" applyFont="1" applyFill="1" applyBorder="1" applyAlignment="1" applyProtection="1">
      <alignment horizontal="center" vertical="center"/>
    </xf>
    <xf numFmtId="164" fontId="10" fillId="8" borderId="4" xfId="0" applyNumberFormat="1" applyFont="1" applyFill="1" applyBorder="1" applyAlignment="1" applyProtection="1">
      <alignment horizontal="center" vertical="center"/>
    </xf>
    <xf numFmtId="0" fontId="3" fillId="5" borderId="22" xfId="0" applyFont="1" applyFill="1" applyBorder="1" applyAlignment="1" applyProtection="1">
      <alignment horizontal="center" vertical="center" wrapText="1"/>
    </xf>
    <xf numFmtId="0" fontId="3" fillId="5" borderId="30" xfId="0" applyFont="1" applyFill="1" applyBorder="1" applyAlignment="1" applyProtection="1">
      <alignment horizontal="center" vertical="center"/>
    </xf>
    <xf numFmtId="164" fontId="5" fillId="3" borderId="20" xfId="0" applyNumberFormat="1" applyFont="1" applyFill="1" applyBorder="1" applyAlignment="1" applyProtection="1">
      <alignment horizontal="left" vertical="center" indent="2"/>
    </xf>
    <xf numFmtId="164" fontId="5" fillId="3" borderId="21" xfId="0" applyNumberFormat="1" applyFont="1" applyFill="1" applyBorder="1" applyAlignment="1" applyProtection="1">
      <alignment horizontal="left" vertical="center" indent="2"/>
    </xf>
    <xf numFmtId="164" fontId="5" fillId="3" borderId="19" xfId="0" applyNumberFormat="1" applyFont="1" applyFill="1" applyBorder="1" applyAlignment="1" applyProtection="1">
      <alignment horizontal="left" vertical="center" indent="2"/>
    </xf>
    <xf numFmtId="6" fontId="4" fillId="2" borderId="5" xfId="0" applyNumberFormat="1" applyFont="1" applyFill="1" applyBorder="1" applyAlignment="1" applyProtection="1">
      <alignment vertical="center"/>
    </xf>
    <xf numFmtId="6" fontId="4" fillId="2" borderId="0" xfId="0" applyNumberFormat="1" applyFont="1" applyFill="1" applyBorder="1" applyAlignment="1" applyProtection="1">
      <alignment vertical="center"/>
    </xf>
    <xf numFmtId="6" fontId="4" fillId="2" borderId="6" xfId="0" applyNumberFormat="1" applyFont="1" applyFill="1" applyBorder="1" applyAlignment="1" applyProtection="1">
      <alignment vertical="center"/>
    </xf>
    <xf numFmtId="167" fontId="5" fillId="3" borderId="5" xfId="0" applyNumberFormat="1" applyFont="1" applyFill="1" applyBorder="1" applyAlignment="1" applyProtection="1">
      <alignment vertical="center"/>
    </xf>
    <xf numFmtId="167" fontId="5" fillId="3" borderId="0" xfId="0" applyNumberFormat="1" applyFont="1" applyFill="1" applyBorder="1" applyAlignment="1" applyProtection="1">
      <alignment vertical="center"/>
    </xf>
    <xf numFmtId="167" fontId="5" fillId="3" borderId="6" xfId="0" applyNumberFormat="1" applyFont="1" applyFill="1" applyBorder="1" applyAlignment="1" applyProtection="1">
      <alignment vertical="center"/>
    </xf>
    <xf numFmtId="0" fontId="3" fillId="5" borderId="23" xfId="0" applyFont="1" applyFill="1" applyBorder="1" applyAlignment="1" applyProtection="1">
      <alignment horizontal="center" vertical="center" wrapText="1"/>
    </xf>
    <xf numFmtId="0" fontId="3" fillId="5" borderId="31" xfId="0" applyFont="1" applyFill="1" applyBorder="1" applyAlignment="1" applyProtection="1">
      <alignment horizontal="center" vertical="center"/>
    </xf>
    <xf numFmtId="0" fontId="3" fillId="5" borderId="25" xfId="0" applyFont="1" applyFill="1" applyBorder="1" applyAlignment="1" applyProtection="1">
      <alignment horizontal="center" vertical="center" wrapText="1"/>
    </xf>
    <xf numFmtId="0" fontId="3" fillId="5" borderId="32" xfId="0" applyFont="1" applyFill="1" applyBorder="1" applyAlignment="1" applyProtection="1">
      <alignment horizontal="center" vertical="center"/>
    </xf>
    <xf numFmtId="164" fontId="2" fillId="3" borderId="7" xfId="0" applyNumberFormat="1" applyFont="1" applyFill="1" applyBorder="1" applyAlignment="1" applyProtection="1">
      <alignment horizontal="left" vertical="center" indent="2"/>
    </xf>
    <xf numFmtId="164" fontId="2" fillId="3" borderId="8" xfId="0" applyNumberFormat="1" applyFont="1" applyFill="1" applyBorder="1" applyAlignment="1" applyProtection="1">
      <alignment horizontal="left" vertical="center" indent="2"/>
    </xf>
    <xf numFmtId="164" fontId="2" fillId="3" borderId="9" xfId="0" applyNumberFormat="1" applyFont="1" applyFill="1" applyBorder="1" applyAlignment="1" applyProtection="1">
      <alignment horizontal="left" vertical="center" indent="2"/>
    </xf>
    <xf numFmtId="0" fontId="3" fillId="5" borderId="24" xfId="0" applyFont="1" applyFill="1" applyBorder="1" applyAlignment="1" applyProtection="1">
      <alignment horizontal="center" vertical="center" wrapText="1"/>
    </xf>
    <xf numFmtId="0" fontId="3" fillId="5" borderId="3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9E0F-E4AA-4DC3-A62A-C6521218521A}">
  <dimension ref="A1:AA90"/>
  <sheetViews>
    <sheetView tabSelected="1" zoomScaleNormal="100" zoomScaleSheetLayoutView="100" workbookViewId="0">
      <pane ySplit="4" topLeftCell="A5" activePane="bottomLeft" state="frozen"/>
      <selection pane="bottomLeft" activeCell="T9" sqref="T9"/>
    </sheetView>
  </sheetViews>
  <sheetFormatPr defaultRowHeight="13.15" x14ac:dyDescent="0.45"/>
  <cols>
    <col min="1" max="1" width="2.1328125" style="1" customWidth="1"/>
    <col min="2" max="2" width="25.796875" style="1" customWidth="1"/>
    <col min="3" max="3" width="9.06640625" style="2" customWidth="1"/>
    <col min="4" max="11" width="9.06640625" style="2"/>
    <col min="12" max="12" width="9.06640625" style="3"/>
    <col min="13" max="13" width="9.06640625" style="4"/>
    <col min="14" max="15" width="9.06640625" style="1" customWidth="1"/>
    <col min="16" max="17" width="9.06640625" style="1"/>
    <col min="18" max="18" width="2.1328125" style="1" customWidth="1"/>
    <col min="19" max="16384" width="9.06640625" style="1"/>
  </cols>
  <sheetData>
    <row r="1" spans="1:27" ht="20" customHeight="1" x14ac:dyDescent="0.45">
      <c r="A1" s="160"/>
      <c r="B1" s="237" t="s">
        <v>44</v>
      </c>
      <c r="C1" s="238"/>
      <c r="D1" s="238"/>
      <c r="E1" s="238"/>
      <c r="F1" s="238"/>
      <c r="G1" s="238"/>
      <c r="H1" s="239"/>
      <c r="I1" s="193"/>
      <c r="J1" s="193"/>
      <c r="K1" s="193"/>
      <c r="L1" s="194"/>
      <c r="M1" s="195"/>
      <c r="N1" s="196"/>
      <c r="O1" s="196"/>
      <c r="P1" s="196"/>
      <c r="Q1" s="196"/>
      <c r="R1" s="181"/>
    </row>
    <row r="2" spans="1:27" ht="8" customHeight="1" x14ac:dyDescent="0.45">
      <c r="A2" s="161"/>
      <c r="B2" s="196"/>
      <c r="C2" s="193"/>
      <c r="D2" s="193"/>
      <c r="E2" s="193"/>
      <c r="F2" s="193"/>
      <c r="G2" s="193"/>
      <c r="H2" s="193"/>
      <c r="I2" s="197"/>
      <c r="J2" s="197"/>
      <c r="K2" s="197"/>
      <c r="L2" s="198"/>
      <c r="M2" s="199"/>
      <c r="N2" s="200"/>
      <c r="O2" s="200"/>
      <c r="P2" s="200"/>
      <c r="Q2" s="200"/>
      <c r="R2" s="182"/>
    </row>
    <row r="3" spans="1:27" s="5" customFormat="1" ht="18" customHeight="1" thickBot="1" x14ac:dyDescent="0.5">
      <c r="A3" s="162"/>
      <c r="B3" s="240" t="s">
        <v>46</v>
      </c>
      <c r="C3" s="116" t="s">
        <v>43</v>
      </c>
      <c r="D3" s="117" t="s">
        <v>43</v>
      </c>
      <c r="E3" s="118" t="s">
        <v>43</v>
      </c>
      <c r="F3" s="251" t="s">
        <v>37</v>
      </c>
      <c r="G3" s="258" t="s">
        <v>38</v>
      </c>
      <c r="H3" s="253" t="s">
        <v>39</v>
      </c>
      <c r="I3" s="119"/>
      <c r="J3" s="208" t="s">
        <v>45</v>
      </c>
      <c r="K3" s="206"/>
      <c r="L3" s="204"/>
      <c r="M3" s="208" t="s">
        <v>33</v>
      </c>
      <c r="N3" s="206" t="s">
        <v>34</v>
      </c>
      <c r="O3" s="206" t="s">
        <v>35</v>
      </c>
      <c r="P3" s="206" t="s">
        <v>36</v>
      </c>
      <c r="Q3" s="204" t="s">
        <v>13</v>
      </c>
      <c r="R3" s="183"/>
      <c r="S3" s="1"/>
      <c r="T3" s="1"/>
      <c r="U3" s="1"/>
      <c r="V3" s="1"/>
      <c r="W3" s="1"/>
      <c r="X3" s="1"/>
      <c r="Y3" s="1"/>
      <c r="Z3" s="1"/>
      <c r="AA3" s="1"/>
    </row>
    <row r="4" spans="1:27" s="5" customFormat="1" ht="18" customHeight="1" thickTop="1" thickBot="1" x14ac:dyDescent="0.5">
      <c r="A4" s="162"/>
      <c r="B4" s="241"/>
      <c r="C4" s="109" t="s">
        <v>40</v>
      </c>
      <c r="D4" s="110" t="s">
        <v>41</v>
      </c>
      <c r="E4" s="111" t="s">
        <v>42</v>
      </c>
      <c r="F4" s="252"/>
      <c r="G4" s="259"/>
      <c r="H4" s="254"/>
      <c r="I4" s="120"/>
      <c r="J4" s="209"/>
      <c r="K4" s="207"/>
      <c r="L4" s="205"/>
      <c r="M4" s="209"/>
      <c r="N4" s="207"/>
      <c r="O4" s="207"/>
      <c r="P4" s="207"/>
      <c r="Q4" s="205"/>
      <c r="R4" s="183"/>
      <c r="S4" s="1"/>
      <c r="T4" s="1"/>
      <c r="U4" s="1"/>
      <c r="V4" s="1"/>
      <c r="W4" s="1"/>
      <c r="X4" s="1"/>
      <c r="Y4" s="1"/>
      <c r="Z4" s="1"/>
      <c r="AA4" s="1"/>
    </row>
    <row r="5" spans="1:27" s="6" customFormat="1" ht="18" customHeight="1" thickTop="1" x14ac:dyDescent="0.45">
      <c r="A5" s="163"/>
      <c r="B5" s="105" t="s">
        <v>0</v>
      </c>
      <c r="C5" s="106">
        <f>F5</f>
        <v>0.04</v>
      </c>
      <c r="D5" s="107">
        <f t="shared" ref="D5:E5" si="0">G5</f>
        <v>0.05</v>
      </c>
      <c r="E5" s="108">
        <f t="shared" si="0"/>
        <v>0.06</v>
      </c>
      <c r="F5" s="112">
        <v>0.04</v>
      </c>
      <c r="G5" s="113">
        <v>0.05</v>
      </c>
      <c r="H5" s="134">
        <v>0.06</v>
      </c>
      <c r="I5" s="121"/>
      <c r="J5" s="234" t="s">
        <v>0</v>
      </c>
      <c r="K5" s="235"/>
      <c r="L5" s="236"/>
      <c r="M5" s="106">
        <f>$Q5</f>
        <v>0.05</v>
      </c>
      <c r="N5" s="107">
        <f>$Q5</f>
        <v>0.05</v>
      </c>
      <c r="O5" s="107">
        <f>$Q5</f>
        <v>0.05</v>
      </c>
      <c r="P5" s="108">
        <f>$Q5</f>
        <v>0.05</v>
      </c>
      <c r="Q5" s="115">
        <v>0.05</v>
      </c>
      <c r="R5" s="184"/>
      <c r="S5" s="15"/>
      <c r="T5" s="15"/>
      <c r="U5" s="15"/>
      <c r="V5" s="15"/>
      <c r="W5" s="15"/>
      <c r="X5" s="15"/>
      <c r="Y5" s="15"/>
      <c r="Z5" s="15"/>
      <c r="AA5" s="15"/>
    </row>
    <row r="6" spans="1:27" s="7" customFormat="1" ht="18" customHeight="1" x14ac:dyDescent="0.45">
      <c r="A6" s="164"/>
      <c r="B6" s="63" t="s">
        <v>1</v>
      </c>
      <c r="C6" s="82">
        <f>F6</f>
        <v>9000</v>
      </c>
      <c r="D6" s="17">
        <f t="shared" ref="D6" si="1">G6</f>
        <v>10000</v>
      </c>
      <c r="E6" s="83">
        <f t="shared" ref="E6" si="2">H6</f>
        <v>11000</v>
      </c>
      <c r="F6" s="84">
        <v>9000</v>
      </c>
      <c r="G6" s="21">
        <v>10000</v>
      </c>
      <c r="H6" s="54">
        <v>11000</v>
      </c>
      <c r="I6" s="123"/>
      <c r="J6" s="231" t="s">
        <v>1</v>
      </c>
      <c r="K6" s="232"/>
      <c r="L6" s="233"/>
      <c r="M6" s="82">
        <v>11000</v>
      </c>
      <c r="N6" s="17">
        <v>12000</v>
      </c>
      <c r="O6" s="17">
        <v>13000</v>
      </c>
      <c r="P6" s="83">
        <v>15000</v>
      </c>
      <c r="Q6" s="139"/>
      <c r="R6" s="185"/>
    </row>
    <row r="7" spans="1:27" s="8" customFormat="1" ht="18" customHeight="1" x14ac:dyDescent="0.45">
      <c r="A7" s="165"/>
      <c r="B7" s="64" t="s">
        <v>2</v>
      </c>
      <c r="C7" s="142">
        <f>C6*C5</f>
        <v>360</v>
      </c>
      <c r="D7" s="143">
        <f>D6*D5</f>
        <v>500</v>
      </c>
      <c r="E7" s="144">
        <f t="shared" ref="E7" si="3">E6*E5</f>
        <v>660</v>
      </c>
      <c r="F7" s="85"/>
      <c r="G7" s="22"/>
      <c r="H7" s="55"/>
      <c r="I7" s="124"/>
      <c r="J7" s="245" t="s">
        <v>2</v>
      </c>
      <c r="K7" s="246"/>
      <c r="L7" s="247"/>
      <c r="M7" s="142">
        <f>M6*M5</f>
        <v>550</v>
      </c>
      <c r="N7" s="143">
        <f>N6*N5</f>
        <v>600</v>
      </c>
      <c r="O7" s="143">
        <f t="shared" ref="O7:P7" si="4">O6*O5</f>
        <v>650</v>
      </c>
      <c r="P7" s="144">
        <f t="shared" si="4"/>
        <v>750</v>
      </c>
      <c r="Q7" s="139"/>
      <c r="R7" s="186"/>
      <c r="S7" s="7"/>
      <c r="T7" s="7"/>
      <c r="U7" s="7"/>
      <c r="V7" s="7"/>
      <c r="W7" s="7"/>
      <c r="X7" s="7"/>
      <c r="Y7" s="7"/>
      <c r="Z7" s="7"/>
      <c r="AA7" s="7"/>
    </row>
    <row r="8" spans="1:27" s="9" customFormat="1" ht="18" customHeight="1" x14ac:dyDescent="0.45">
      <c r="A8" s="166"/>
      <c r="B8" s="65" t="s">
        <v>9</v>
      </c>
      <c r="C8" s="74">
        <f>F8</f>
        <v>2</v>
      </c>
      <c r="D8" s="18">
        <f t="shared" ref="D8" si="5">G8</f>
        <v>2.5</v>
      </c>
      <c r="E8" s="75">
        <f t="shared" ref="E8" si="6">H8</f>
        <v>3</v>
      </c>
      <c r="F8" s="86">
        <v>2</v>
      </c>
      <c r="G8" s="23">
        <v>2.5</v>
      </c>
      <c r="H8" s="135">
        <v>3</v>
      </c>
      <c r="I8" s="125"/>
      <c r="J8" s="248" t="s">
        <v>9</v>
      </c>
      <c r="K8" s="249"/>
      <c r="L8" s="250"/>
      <c r="M8" s="74">
        <v>2.25</v>
      </c>
      <c r="N8" s="18">
        <v>2.5</v>
      </c>
      <c r="O8" s="18">
        <v>2.75</v>
      </c>
      <c r="P8" s="75" t="s">
        <v>32</v>
      </c>
      <c r="Q8" s="139"/>
      <c r="R8" s="187"/>
      <c r="S8" s="201"/>
      <c r="T8" s="201"/>
      <c r="U8" s="201"/>
      <c r="V8" s="201"/>
      <c r="W8" s="201"/>
      <c r="X8" s="201"/>
      <c r="Y8" s="201"/>
      <c r="Z8" s="201"/>
      <c r="AA8" s="201"/>
    </row>
    <row r="9" spans="1:27" s="8" customFormat="1" ht="18" customHeight="1" x14ac:dyDescent="0.45">
      <c r="A9" s="165"/>
      <c r="B9" s="64" t="s">
        <v>10</v>
      </c>
      <c r="C9" s="142">
        <f>C7*C8</f>
        <v>720</v>
      </c>
      <c r="D9" s="143">
        <f t="shared" ref="D9:E9" si="7">D7*D8</f>
        <v>1250</v>
      </c>
      <c r="E9" s="144">
        <f t="shared" si="7"/>
        <v>1980</v>
      </c>
      <c r="F9" s="85"/>
      <c r="G9" s="22"/>
      <c r="H9" s="55"/>
      <c r="I9" s="124"/>
      <c r="J9" s="245" t="s">
        <v>10</v>
      </c>
      <c r="K9" s="246"/>
      <c r="L9" s="247"/>
      <c r="M9" s="142">
        <f>M7*M8</f>
        <v>1237.5</v>
      </c>
      <c r="N9" s="143">
        <f t="shared" ref="N9:O9" si="8">N7*N8</f>
        <v>1500</v>
      </c>
      <c r="O9" s="143">
        <f t="shared" si="8"/>
        <v>1787.5</v>
      </c>
      <c r="P9" s="73" t="s">
        <v>32</v>
      </c>
      <c r="Q9" s="139"/>
      <c r="R9" s="186"/>
      <c r="S9" s="7"/>
      <c r="T9" s="7"/>
      <c r="U9" s="7"/>
      <c r="V9" s="7"/>
      <c r="W9" s="7"/>
      <c r="X9" s="7"/>
      <c r="Y9" s="7"/>
      <c r="Z9" s="7"/>
      <c r="AA9" s="7"/>
    </row>
    <row r="10" spans="1:27" s="10" customFormat="1" ht="18" customHeight="1" x14ac:dyDescent="0.45">
      <c r="A10" s="167"/>
      <c r="B10" s="66" t="s">
        <v>19</v>
      </c>
      <c r="C10" s="76">
        <f>F10</f>
        <v>400</v>
      </c>
      <c r="D10" s="19">
        <f t="shared" ref="D10" si="9">G10</f>
        <v>475</v>
      </c>
      <c r="E10" s="77">
        <f t="shared" ref="E10" si="10">H10</f>
        <v>550</v>
      </c>
      <c r="F10" s="87">
        <v>400</v>
      </c>
      <c r="G10" s="24">
        <v>475</v>
      </c>
      <c r="H10" s="56">
        <v>550</v>
      </c>
      <c r="I10" s="126"/>
      <c r="J10" s="210" t="s">
        <v>19</v>
      </c>
      <c r="K10" s="211"/>
      <c r="L10" s="212"/>
      <c r="M10" s="76">
        <v>375</v>
      </c>
      <c r="N10" s="19">
        <v>460</v>
      </c>
      <c r="O10" s="19">
        <v>540</v>
      </c>
      <c r="P10" s="77">
        <v>680</v>
      </c>
      <c r="Q10" s="139"/>
      <c r="R10" s="188"/>
    </row>
    <row r="11" spans="1:27" s="10" customFormat="1" ht="18" customHeight="1" x14ac:dyDescent="0.45">
      <c r="A11" s="167"/>
      <c r="B11" s="66" t="s">
        <v>20</v>
      </c>
      <c r="C11" s="145">
        <f t="shared" ref="C11" si="11">C10/C13</f>
        <v>5228.7581699346392</v>
      </c>
      <c r="D11" s="146">
        <f t="shared" ref="D11" si="12">D10/D13</f>
        <v>6506.8493150684926</v>
      </c>
      <c r="E11" s="147">
        <f t="shared" ref="E11" si="13">E10/E13</f>
        <v>7913.669064748201</v>
      </c>
      <c r="F11" s="88"/>
      <c r="G11" s="25"/>
      <c r="H11" s="57"/>
      <c r="I11" s="126"/>
      <c r="J11" s="210" t="s">
        <v>20</v>
      </c>
      <c r="K11" s="211"/>
      <c r="L11" s="212"/>
      <c r="M11" s="145">
        <f>M10/M13</f>
        <v>4601.2269938650315</v>
      </c>
      <c r="N11" s="146">
        <f>N10/N13</f>
        <v>6013.0718954248359</v>
      </c>
      <c r="O11" s="146">
        <f>O10/O13</f>
        <v>7552.447552447552</v>
      </c>
      <c r="P11" s="147">
        <f>P10/P13</f>
        <v>10000</v>
      </c>
      <c r="Q11" s="139"/>
      <c r="R11" s="188"/>
    </row>
    <row r="12" spans="1:27" s="10" customFormat="1" ht="18" customHeight="1" x14ac:dyDescent="0.45">
      <c r="A12" s="167"/>
      <c r="B12" s="66" t="s">
        <v>21</v>
      </c>
      <c r="C12" s="145">
        <f>C11*((0.383*C14*100+0.242*C15*100+0.7832)/3.1138)</f>
        <v>5418.3422143130911</v>
      </c>
      <c r="D12" s="146">
        <f t="shared" ref="D12:E12" si="14">D11*((0.383*D14*100+0.242*D15*100+0.7832)/3.1138)</f>
        <v>6506.8493150684926</v>
      </c>
      <c r="E12" s="147">
        <f t="shared" si="14"/>
        <v>7626.7356594523972</v>
      </c>
      <c r="F12" s="88"/>
      <c r="G12" s="25"/>
      <c r="H12" s="57"/>
      <c r="I12" s="126"/>
      <c r="J12" s="210" t="s">
        <v>21</v>
      </c>
      <c r="K12" s="211"/>
      <c r="L12" s="212"/>
      <c r="M12" s="145">
        <f>M11*((0.383*M14*100+0.242*M15*100+0.7832)/3.1138)</f>
        <v>5009.364605691585</v>
      </c>
      <c r="N12" s="146">
        <f t="shared" ref="N12" si="15">N11*((0.383*N14*100+0.242*N15*100+0.7832)/3.1138)</f>
        <v>6231.0935464600552</v>
      </c>
      <c r="O12" s="146">
        <f t="shared" ref="O12" si="16">O11*((0.383*O14*100+0.242*O15*100+0.7832)/3.1138)</f>
        <v>7413.1039491692072</v>
      </c>
      <c r="P12" s="147">
        <f t="shared" ref="P12" si="17">P11*((0.383*P14*100+0.242*P15*100+0.7832)/3.1138)</f>
        <v>9452.9192626372896</v>
      </c>
      <c r="Q12" s="139"/>
      <c r="R12" s="188"/>
    </row>
    <row r="13" spans="1:27" s="11" customFormat="1" ht="18" customHeight="1" x14ac:dyDescent="0.45">
      <c r="A13" s="168"/>
      <c r="B13" s="67" t="s">
        <v>3</v>
      </c>
      <c r="C13" s="148">
        <f>C14+C15</f>
        <v>7.6500000000000012E-2</v>
      </c>
      <c r="D13" s="149">
        <f t="shared" ref="D13:E13" si="18">D14+D15</f>
        <v>7.3000000000000009E-2</v>
      </c>
      <c r="E13" s="150">
        <f t="shared" si="18"/>
        <v>6.9500000000000006E-2</v>
      </c>
      <c r="F13" s="137"/>
      <c r="G13" s="138"/>
      <c r="H13" s="58"/>
      <c r="I13" s="127"/>
      <c r="J13" s="228" t="s">
        <v>3</v>
      </c>
      <c r="K13" s="229"/>
      <c r="L13" s="230"/>
      <c r="M13" s="148">
        <f>M14+M15</f>
        <v>8.1499999999999989E-2</v>
      </c>
      <c r="N13" s="149">
        <f t="shared" ref="N13" si="19">N14+N15</f>
        <v>7.6500000000000012E-2</v>
      </c>
      <c r="O13" s="149">
        <f t="shared" ref="O13" si="20">O14+O15</f>
        <v>7.1500000000000008E-2</v>
      </c>
      <c r="P13" s="150">
        <f t="shared" ref="P13" si="21">P14+P15</f>
        <v>6.8000000000000005E-2</v>
      </c>
      <c r="Q13" s="139"/>
      <c r="R13" s="189"/>
    </row>
    <row r="14" spans="1:27" s="11" customFormat="1" ht="18" customHeight="1" x14ac:dyDescent="0.45">
      <c r="A14" s="168"/>
      <c r="B14" s="68" t="s">
        <v>14</v>
      </c>
      <c r="C14" s="78">
        <f t="shared" ref="C14:C16" si="22">F14</f>
        <v>4.2000000000000003E-2</v>
      </c>
      <c r="D14" s="20">
        <f t="shared" ref="D14:D16" si="23">G14</f>
        <v>0.04</v>
      </c>
      <c r="E14" s="79">
        <f t="shared" ref="E14:E16" si="24">H14</f>
        <v>3.7999999999999999E-2</v>
      </c>
      <c r="F14" s="89">
        <v>4.2000000000000003E-2</v>
      </c>
      <c r="G14" s="26">
        <v>0.04</v>
      </c>
      <c r="H14" s="136">
        <v>3.7999999999999999E-2</v>
      </c>
      <c r="I14" s="127"/>
      <c r="J14" s="225" t="s">
        <v>14</v>
      </c>
      <c r="K14" s="226"/>
      <c r="L14" s="227"/>
      <c r="M14" s="78">
        <v>4.4999999999999998E-2</v>
      </c>
      <c r="N14" s="20">
        <v>4.2000000000000003E-2</v>
      </c>
      <c r="O14" s="20">
        <v>3.85E-2</v>
      </c>
      <c r="P14" s="79">
        <v>3.6499999999999998E-2</v>
      </c>
      <c r="Q14" s="139"/>
      <c r="R14" s="189"/>
    </row>
    <row r="15" spans="1:27" s="11" customFormat="1" ht="18" customHeight="1" x14ac:dyDescent="0.45">
      <c r="A15" s="168"/>
      <c r="B15" s="68" t="s">
        <v>15</v>
      </c>
      <c r="C15" s="78">
        <f t="shared" si="22"/>
        <v>3.4500000000000003E-2</v>
      </c>
      <c r="D15" s="20">
        <f t="shared" si="23"/>
        <v>3.3000000000000002E-2</v>
      </c>
      <c r="E15" s="79">
        <f t="shared" si="24"/>
        <v>3.15E-2</v>
      </c>
      <c r="F15" s="89">
        <v>3.4500000000000003E-2</v>
      </c>
      <c r="G15" s="26">
        <v>3.3000000000000002E-2</v>
      </c>
      <c r="H15" s="136">
        <v>3.15E-2</v>
      </c>
      <c r="I15" s="127"/>
      <c r="J15" s="225" t="s">
        <v>15</v>
      </c>
      <c r="K15" s="226"/>
      <c r="L15" s="227"/>
      <c r="M15" s="78">
        <v>3.6499999999999998E-2</v>
      </c>
      <c r="N15" s="20">
        <v>3.4500000000000003E-2</v>
      </c>
      <c r="O15" s="20">
        <v>3.3000000000000002E-2</v>
      </c>
      <c r="P15" s="79">
        <v>3.15E-2</v>
      </c>
      <c r="Q15" s="139"/>
      <c r="R15" s="189"/>
    </row>
    <row r="16" spans="1:27" s="12" customFormat="1" ht="18" customHeight="1" x14ac:dyDescent="0.45">
      <c r="A16" s="169"/>
      <c r="B16" s="69" t="s">
        <v>7</v>
      </c>
      <c r="C16" s="80">
        <f t="shared" si="22"/>
        <v>6</v>
      </c>
      <c r="D16" s="31">
        <f t="shared" si="23"/>
        <v>6.5</v>
      </c>
      <c r="E16" s="81">
        <f t="shared" si="24"/>
        <v>7</v>
      </c>
      <c r="F16" s="90">
        <v>6</v>
      </c>
      <c r="G16" s="27">
        <v>6.5</v>
      </c>
      <c r="H16" s="59">
        <v>7</v>
      </c>
      <c r="I16" s="128"/>
      <c r="J16" s="222" t="s">
        <v>7</v>
      </c>
      <c r="K16" s="223"/>
      <c r="L16" s="224"/>
      <c r="M16" s="98">
        <f>Q16-0.15</f>
        <v>6.1</v>
      </c>
      <c r="N16" s="16">
        <f>Q16</f>
        <v>6.25</v>
      </c>
      <c r="O16" s="16">
        <f>Q16+0.1</f>
        <v>6.35</v>
      </c>
      <c r="P16" s="96">
        <f>Q16+0.7</f>
        <v>6.95</v>
      </c>
      <c r="Q16" s="99">
        <v>6.25</v>
      </c>
      <c r="R16" s="190"/>
    </row>
    <row r="17" spans="1:27" s="13" customFormat="1" ht="18" customHeight="1" x14ac:dyDescent="0.45">
      <c r="A17" s="170"/>
      <c r="B17" s="70" t="s">
        <v>8</v>
      </c>
      <c r="C17" s="151">
        <f t="shared" ref="C17" si="25">C16*C13*100</f>
        <v>45.900000000000006</v>
      </c>
      <c r="D17" s="152">
        <f t="shared" ref="D17" si="26">D16*D13*100</f>
        <v>47.45</v>
      </c>
      <c r="E17" s="153">
        <f t="shared" ref="E17" si="27">E16*E13*100</f>
        <v>48.650000000000006</v>
      </c>
      <c r="F17" s="91"/>
      <c r="G17" s="28"/>
      <c r="H17" s="60"/>
      <c r="I17" s="129"/>
      <c r="J17" s="216" t="s">
        <v>8</v>
      </c>
      <c r="K17" s="217"/>
      <c r="L17" s="218"/>
      <c r="M17" s="151">
        <f>M16*M13*100</f>
        <v>49.714999999999989</v>
      </c>
      <c r="N17" s="152">
        <f>N16*N13*100</f>
        <v>47.812500000000007</v>
      </c>
      <c r="O17" s="152">
        <f>O16*O13*100</f>
        <v>45.402500000000003</v>
      </c>
      <c r="P17" s="153">
        <f>P16*P13*100</f>
        <v>47.260000000000005</v>
      </c>
      <c r="Q17" s="139"/>
      <c r="R17" s="191"/>
    </row>
    <row r="18" spans="1:27" s="13" customFormat="1" ht="18" customHeight="1" x14ac:dyDescent="0.45">
      <c r="A18" s="170"/>
      <c r="B18" s="70" t="s">
        <v>16</v>
      </c>
      <c r="C18" s="151">
        <f>C17/((0.383*C14*100+0.242*C15*100+0.7832)/3.1138)</f>
        <v>44.293990764558217</v>
      </c>
      <c r="D18" s="152">
        <f t="shared" ref="D18:E18" si="28">D17/((0.383*D14*100+0.242*D15*100+0.7832)/3.1138)</f>
        <v>47.45</v>
      </c>
      <c r="E18" s="153">
        <f t="shared" si="28"/>
        <v>50.48031257289481</v>
      </c>
      <c r="F18" s="91"/>
      <c r="G18" s="28"/>
      <c r="H18" s="60"/>
      <c r="I18" s="129"/>
      <c r="J18" s="216" t="s">
        <v>16</v>
      </c>
      <c r="K18" s="217"/>
      <c r="L18" s="218"/>
      <c r="M18" s="151">
        <f>M17/((0.383*M14*100+0.242*M15*100+0.7832)/3.1138)</f>
        <v>45.664474041297929</v>
      </c>
      <c r="N18" s="152">
        <f t="shared" ref="N18" si="29">N17/((0.383*N14*100+0.242*N15*100+0.7832)/3.1138)</f>
        <v>46.139573713081482</v>
      </c>
      <c r="O18" s="152">
        <f t="shared" ref="O18" si="30">O17/((0.383*O14*100+0.242*O15*100+0.7832)/3.1138)</f>
        <v>46.255927658808709</v>
      </c>
      <c r="P18" s="153">
        <f t="shared" ref="P18" si="31">P17/((0.383*P14*100+0.242*P15*100+0.7832)/3.1138)</f>
        <v>49.995137678574473</v>
      </c>
      <c r="Q18" s="139"/>
      <c r="R18" s="191"/>
    </row>
    <row r="19" spans="1:27" s="14" customFormat="1" ht="18" customHeight="1" x14ac:dyDescent="0.45">
      <c r="A19" s="171"/>
      <c r="B19" s="71" t="s">
        <v>5</v>
      </c>
      <c r="C19" s="154">
        <f t="shared" ref="C19:E19" si="32">C16-C22</f>
        <v>5.0999999999999996</v>
      </c>
      <c r="D19" s="155">
        <f t="shared" si="32"/>
        <v>5.4473684210526319</v>
      </c>
      <c r="E19" s="156">
        <f t="shared" si="32"/>
        <v>5.8</v>
      </c>
      <c r="F19" s="92"/>
      <c r="G19" s="29"/>
      <c r="H19" s="61"/>
      <c r="I19" s="130"/>
      <c r="J19" s="219" t="s">
        <v>5</v>
      </c>
      <c r="K19" s="220"/>
      <c r="L19" s="221"/>
      <c r="M19" s="154">
        <f t="shared" ref="M19:P20" si="33">M16-M22</f>
        <v>4.6333333333333329</v>
      </c>
      <c r="N19" s="155">
        <f t="shared" si="33"/>
        <v>4.945652173913043</v>
      </c>
      <c r="O19" s="155">
        <f t="shared" si="33"/>
        <v>5.1462962962962955</v>
      </c>
      <c r="P19" s="156">
        <f t="shared" si="33"/>
        <v>5.8470588235294123</v>
      </c>
      <c r="Q19" s="139"/>
      <c r="R19" s="19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3" customFormat="1" ht="18" customHeight="1" x14ac:dyDescent="0.45">
      <c r="A20" s="170"/>
      <c r="B20" s="70" t="s">
        <v>6</v>
      </c>
      <c r="C20" s="151">
        <f t="shared" ref="C20:E20" si="34">C17-C23</f>
        <v>39.015000000000001</v>
      </c>
      <c r="D20" s="152">
        <f t="shared" si="34"/>
        <v>39.765789473684215</v>
      </c>
      <c r="E20" s="153">
        <f t="shared" si="34"/>
        <v>40.31</v>
      </c>
      <c r="F20" s="93"/>
      <c r="G20" s="30"/>
      <c r="H20" s="60"/>
      <c r="I20" s="131"/>
      <c r="J20" s="216" t="s">
        <v>6</v>
      </c>
      <c r="K20" s="217"/>
      <c r="L20" s="218"/>
      <c r="M20" s="151">
        <f t="shared" si="33"/>
        <v>37.761666666666656</v>
      </c>
      <c r="N20" s="152">
        <f t="shared" si="33"/>
        <v>37.834239130434788</v>
      </c>
      <c r="O20" s="152">
        <f t="shared" si="33"/>
        <v>36.796018518518522</v>
      </c>
      <c r="P20" s="153">
        <f t="shared" si="33"/>
        <v>39.760000000000005</v>
      </c>
      <c r="Q20" s="139"/>
      <c r="R20" s="191"/>
    </row>
    <row r="21" spans="1:27" s="13" customFormat="1" ht="18" customHeight="1" x14ac:dyDescent="0.45">
      <c r="A21" s="170"/>
      <c r="B21" s="70" t="s">
        <v>17</v>
      </c>
      <c r="C21" s="151">
        <f>C20/((0.383*C14*100+0.242*C15*100+0.7832)/3.1138)</f>
        <v>37.649892149874482</v>
      </c>
      <c r="D21" s="152">
        <f t="shared" ref="D21:E21" si="35">D20/((0.383*D14*100+0.242*D15*100+0.7832)/3.1138)</f>
        <v>39.765789473684215</v>
      </c>
      <c r="E21" s="153">
        <f t="shared" si="35"/>
        <v>41.826544703255699</v>
      </c>
      <c r="F21" s="93"/>
      <c r="G21" s="30"/>
      <c r="H21" s="60"/>
      <c r="I21" s="131"/>
      <c r="J21" s="216" t="s">
        <v>17</v>
      </c>
      <c r="K21" s="217"/>
      <c r="L21" s="218"/>
      <c r="M21" s="151">
        <f>M20/((0.383*M14*100+0.242*M15*100+0.7832)/3.1138)</f>
        <v>34.685037659783667</v>
      </c>
      <c r="N21" s="152">
        <f t="shared" ref="N21" si="36">N20/((0.383*N14*100+0.242*N15*100+0.7832)/3.1138)</f>
        <v>36.510445286003609</v>
      </c>
      <c r="O21" s="152">
        <f t="shared" ref="O21" si="37">O20/((0.383*O14*100+0.242*O15*100+0.7832)/3.1138)</f>
        <v>37.487670738941212</v>
      </c>
      <c r="P21" s="153">
        <f t="shared" ref="P21" si="38">P20/((0.383*P14*100+0.242*P15*100+0.7832)/3.1138)</f>
        <v>42.061080704615343</v>
      </c>
      <c r="Q21" s="139"/>
      <c r="R21" s="191"/>
    </row>
    <row r="22" spans="1:27" s="14" customFormat="1" ht="18" customHeight="1" x14ac:dyDescent="0.45">
      <c r="A22" s="171"/>
      <c r="B22" s="71" t="s">
        <v>11</v>
      </c>
      <c r="C22" s="154">
        <f t="shared" ref="C22:E22" si="39">C7/C10</f>
        <v>0.9</v>
      </c>
      <c r="D22" s="155">
        <f t="shared" si="39"/>
        <v>1.0526315789473684</v>
      </c>
      <c r="E22" s="156">
        <f t="shared" si="39"/>
        <v>1.2</v>
      </c>
      <c r="F22" s="92"/>
      <c r="G22" s="29"/>
      <c r="H22" s="61"/>
      <c r="I22" s="130"/>
      <c r="J22" s="219" t="s">
        <v>11</v>
      </c>
      <c r="K22" s="220"/>
      <c r="L22" s="221"/>
      <c r="M22" s="154">
        <f>M7/M10</f>
        <v>1.4666666666666666</v>
      </c>
      <c r="N22" s="155">
        <f>N7/N10</f>
        <v>1.3043478260869565</v>
      </c>
      <c r="O22" s="155">
        <f>O7/O10</f>
        <v>1.2037037037037037</v>
      </c>
      <c r="P22" s="156">
        <f>P7/P10</f>
        <v>1.1029411764705883</v>
      </c>
      <c r="Q22" s="139"/>
      <c r="R22" s="19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3" customFormat="1" ht="18" customHeight="1" x14ac:dyDescent="0.45">
      <c r="A23" s="170"/>
      <c r="B23" s="70" t="s">
        <v>12</v>
      </c>
      <c r="C23" s="151">
        <f t="shared" ref="C23:E23" si="40">C7/C11*100</f>
        <v>6.8850000000000025</v>
      </c>
      <c r="D23" s="152">
        <f t="shared" si="40"/>
        <v>7.6842105263157903</v>
      </c>
      <c r="E23" s="153">
        <f t="shared" si="40"/>
        <v>8.34</v>
      </c>
      <c r="F23" s="91"/>
      <c r="G23" s="28"/>
      <c r="H23" s="60"/>
      <c r="I23" s="131"/>
      <c r="J23" s="216" t="s">
        <v>12</v>
      </c>
      <c r="K23" s="217"/>
      <c r="L23" s="218"/>
      <c r="M23" s="151">
        <f>M7/M11*100</f>
        <v>11.953333333333331</v>
      </c>
      <c r="N23" s="152">
        <f>N7/N11*100</f>
        <v>9.9782608695652186</v>
      </c>
      <c r="O23" s="152">
        <f>O7/O11*100</f>
        <v>8.606481481481481</v>
      </c>
      <c r="P23" s="153">
        <f>P7/P11*100</f>
        <v>7.5</v>
      </c>
      <c r="Q23" s="139"/>
      <c r="R23" s="191"/>
    </row>
    <row r="24" spans="1:27" s="13" customFormat="1" ht="18" customHeight="1" x14ac:dyDescent="0.45">
      <c r="A24" s="170"/>
      <c r="B24" s="70" t="s">
        <v>18</v>
      </c>
      <c r="C24" s="151">
        <f>C23/((0.383*C14*100+0.242*C15*100+0.7832)/3.1138)</f>
        <v>6.6440986146837346</v>
      </c>
      <c r="D24" s="152">
        <f t="shared" ref="D24:E24" si="41">D23/((0.383*D14*100+0.242*D15*100+0.7832)/3.1138)</f>
        <v>7.6842105263157903</v>
      </c>
      <c r="E24" s="153">
        <f t="shared" si="41"/>
        <v>8.6537678696391094</v>
      </c>
      <c r="F24" s="91"/>
      <c r="G24" s="28"/>
      <c r="H24" s="60"/>
      <c r="I24" s="131"/>
      <c r="J24" s="216" t="s">
        <v>18</v>
      </c>
      <c r="K24" s="217"/>
      <c r="L24" s="218"/>
      <c r="M24" s="151">
        <f>M23/((0.383*M14*100+0.242*M15*100+0.7832)/3.1138)</f>
        <v>10.979436381514256</v>
      </c>
      <c r="N24" s="152">
        <f t="shared" ref="N24" si="42">N23/((0.383*N14*100+0.242*N15*100+0.7832)/3.1138)</f>
        <v>9.6291284270778732</v>
      </c>
      <c r="O24" s="152">
        <f t="shared" ref="O24" si="43">O23/((0.383*O14*100+0.242*O15*100+0.7832)/3.1138)</f>
        <v>8.7682569198675004</v>
      </c>
      <c r="P24" s="153">
        <f t="shared" ref="P24" si="44">P23/((0.383*P14*100+0.242*P15*100+0.7832)/3.1138)</f>
        <v>7.9340569739591311</v>
      </c>
      <c r="Q24" s="139"/>
      <c r="R24" s="191"/>
    </row>
    <row r="25" spans="1:27" s="6" customFormat="1" ht="18" customHeight="1" x14ac:dyDescent="0.45">
      <c r="A25" s="163"/>
      <c r="B25" s="72" t="s">
        <v>4</v>
      </c>
      <c r="C25" s="157">
        <f>C22/C16</f>
        <v>0.15</v>
      </c>
      <c r="D25" s="158">
        <f t="shared" ref="D25:E25" si="45">D22/D16</f>
        <v>0.16194331983805668</v>
      </c>
      <c r="E25" s="159">
        <f t="shared" si="45"/>
        <v>0.17142857142857143</v>
      </c>
      <c r="F25" s="94"/>
      <c r="G25" s="95"/>
      <c r="H25" s="62"/>
      <c r="I25" s="132"/>
      <c r="J25" s="213" t="s">
        <v>4</v>
      </c>
      <c r="K25" s="214"/>
      <c r="L25" s="215"/>
      <c r="M25" s="157">
        <f>M22/M16</f>
        <v>0.24043715846994534</v>
      </c>
      <c r="N25" s="158">
        <f t="shared" ref="N25:P25" si="46">N22/N16</f>
        <v>0.20869565217391306</v>
      </c>
      <c r="O25" s="158">
        <f t="shared" si="46"/>
        <v>0.18955963837853604</v>
      </c>
      <c r="P25" s="159">
        <f t="shared" si="46"/>
        <v>0.15869657215404148</v>
      </c>
      <c r="Q25" s="139"/>
      <c r="R25" s="184"/>
      <c r="S25" s="15"/>
      <c r="T25" s="15"/>
      <c r="U25" s="15"/>
      <c r="V25" s="15"/>
      <c r="W25" s="15"/>
      <c r="X25" s="15"/>
      <c r="Y25" s="15"/>
      <c r="Z25" s="15"/>
      <c r="AA25" s="15"/>
    </row>
    <row r="26" spans="1:27" s="6" customFormat="1" ht="18" customHeight="1" x14ac:dyDescent="0.45">
      <c r="A26" s="163"/>
      <c r="B26" s="255" t="s">
        <v>22</v>
      </c>
      <c r="C26" s="256"/>
      <c r="D26" s="256"/>
      <c r="E26" s="256"/>
      <c r="F26" s="256"/>
      <c r="G26" s="256"/>
      <c r="H26" s="257"/>
      <c r="I26" s="133"/>
      <c r="J26" s="202" t="s">
        <v>22</v>
      </c>
      <c r="K26" s="203"/>
      <c r="L26" s="203"/>
      <c r="M26" s="203"/>
      <c r="N26" s="203"/>
      <c r="O26" s="203"/>
      <c r="P26" s="203"/>
      <c r="Q26" s="140"/>
      <c r="R26" s="184"/>
      <c r="S26" s="15"/>
      <c r="T26" s="15"/>
      <c r="U26" s="15"/>
      <c r="V26" s="15"/>
      <c r="W26" s="15"/>
      <c r="X26" s="15"/>
      <c r="Y26" s="15"/>
      <c r="Z26" s="15"/>
      <c r="AA26" s="15"/>
    </row>
    <row r="27" spans="1:27" s="15" customFormat="1" ht="8" customHeight="1" x14ac:dyDescent="0.45">
      <c r="A27" s="172"/>
      <c r="B27" s="177"/>
      <c r="C27" s="178"/>
      <c r="D27" s="178"/>
      <c r="E27" s="178"/>
      <c r="F27" s="178"/>
      <c r="G27" s="178"/>
      <c r="H27" s="178"/>
      <c r="I27" s="178"/>
      <c r="J27" s="178"/>
      <c r="K27" s="178"/>
      <c r="L27" s="122"/>
      <c r="M27" s="179"/>
      <c r="N27" s="177"/>
      <c r="O27" s="177"/>
      <c r="P27" s="177"/>
      <c r="Q27" s="177"/>
      <c r="R27" s="180"/>
    </row>
    <row r="28" spans="1:27" s="5" customFormat="1" ht="28.05" customHeight="1" thickBot="1" x14ac:dyDescent="0.5">
      <c r="A28" s="162"/>
      <c r="B28" s="100" t="s">
        <v>47</v>
      </c>
      <c r="C28" s="101" t="s">
        <v>23</v>
      </c>
      <c r="D28" s="102" t="s">
        <v>24</v>
      </c>
      <c r="E28" s="103" t="s">
        <v>25</v>
      </c>
      <c r="F28" s="103" t="s">
        <v>26</v>
      </c>
      <c r="G28" s="103" t="s">
        <v>27</v>
      </c>
      <c r="H28" s="102" t="s">
        <v>28</v>
      </c>
      <c r="I28" s="102" t="s">
        <v>31</v>
      </c>
      <c r="J28" s="102" t="s">
        <v>29</v>
      </c>
      <c r="K28" s="104" t="s">
        <v>30</v>
      </c>
      <c r="L28" s="104" t="s">
        <v>13</v>
      </c>
      <c r="M28" s="32"/>
      <c r="N28" s="33"/>
      <c r="O28" s="33"/>
      <c r="P28" s="33"/>
      <c r="Q28" s="33"/>
      <c r="R28" s="34"/>
      <c r="S28" s="1"/>
      <c r="T28" s="1"/>
      <c r="U28" s="1"/>
      <c r="V28" s="1"/>
      <c r="W28" s="1"/>
      <c r="X28" s="1"/>
      <c r="Y28" s="1"/>
      <c r="Z28" s="1"/>
      <c r="AA28" s="1"/>
    </row>
    <row r="29" spans="1:27" s="6" customFormat="1" ht="18" customHeight="1" thickTop="1" x14ac:dyDescent="0.45">
      <c r="A29" s="163"/>
      <c r="B29" s="105" t="s">
        <v>0</v>
      </c>
      <c r="C29" s="106">
        <f t="shared" ref="C29:K29" si="47">$L29</f>
        <v>0.05</v>
      </c>
      <c r="D29" s="107">
        <f t="shared" si="47"/>
        <v>0.05</v>
      </c>
      <c r="E29" s="107">
        <f t="shared" si="47"/>
        <v>0.05</v>
      </c>
      <c r="F29" s="107">
        <f t="shared" si="47"/>
        <v>0.05</v>
      </c>
      <c r="G29" s="107">
        <f t="shared" si="47"/>
        <v>0.05</v>
      </c>
      <c r="H29" s="107">
        <f t="shared" si="47"/>
        <v>0.05</v>
      </c>
      <c r="I29" s="107">
        <f t="shared" si="47"/>
        <v>0.05</v>
      </c>
      <c r="J29" s="107">
        <f t="shared" si="47"/>
        <v>0.05</v>
      </c>
      <c r="K29" s="108">
        <f t="shared" si="47"/>
        <v>0.05</v>
      </c>
      <c r="L29" s="114">
        <v>0.05</v>
      </c>
      <c r="M29" s="32"/>
      <c r="N29" s="35"/>
      <c r="O29" s="35"/>
      <c r="P29" s="35"/>
      <c r="Q29" s="35"/>
      <c r="R29" s="36"/>
      <c r="S29" s="15"/>
      <c r="T29" s="15"/>
      <c r="U29" s="15"/>
      <c r="V29" s="15"/>
      <c r="W29" s="15"/>
      <c r="X29" s="15"/>
      <c r="Y29" s="15"/>
      <c r="Z29" s="15"/>
      <c r="AA29" s="15"/>
    </row>
    <row r="30" spans="1:27" s="7" customFormat="1" ht="18" customHeight="1" x14ac:dyDescent="0.45">
      <c r="A30" s="164"/>
      <c r="B30" s="63" t="s">
        <v>1</v>
      </c>
      <c r="C30" s="82">
        <v>12000</v>
      </c>
      <c r="D30" s="17">
        <v>12000</v>
      </c>
      <c r="E30" s="17">
        <v>13800</v>
      </c>
      <c r="F30" s="17">
        <v>12500</v>
      </c>
      <c r="G30" s="17">
        <v>10000</v>
      </c>
      <c r="H30" s="17">
        <v>18800</v>
      </c>
      <c r="I30" s="17">
        <v>17900</v>
      </c>
      <c r="J30" s="17">
        <v>16700</v>
      </c>
      <c r="K30" s="83">
        <v>19900</v>
      </c>
      <c r="L30" s="141"/>
      <c r="M30" s="32"/>
      <c r="N30" s="37"/>
      <c r="O30" s="37"/>
      <c r="P30" s="37"/>
      <c r="Q30" s="37"/>
      <c r="R30" s="38"/>
    </row>
    <row r="31" spans="1:27" s="8" customFormat="1" ht="18" customHeight="1" x14ac:dyDescent="0.45">
      <c r="A31" s="165"/>
      <c r="B31" s="64" t="s">
        <v>2</v>
      </c>
      <c r="C31" s="142">
        <f>C30*C29</f>
        <v>600</v>
      </c>
      <c r="D31" s="143">
        <f>D30*D29</f>
        <v>600</v>
      </c>
      <c r="E31" s="143">
        <f t="shared" ref="E31:K31" si="48">E30*E29</f>
        <v>690</v>
      </c>
      <c r="F31" s="143">
        <f t="shared" si="48"/>
        <v>625</v>
      </c>
      <c r="G31" s="143">
        <f t="shared" si="48"/>
        <v>500</v>
      </c>
      <c r="H31" s="143">
        <f t="shared" si="48"/>
        <v>940</v>
      </c>
      <c r="I31" s="143">
        <f t="shared" si="48"/>
        <v>895</v>
      </c>
      <c r="J31" s="143">
        <f t="shared" si="48"/>
        <v>835</v>
      </c>
      <c r="K31" s="144">
        <f t="shared" si="48"/>
        <v>995</v>
      </c>
      <c r="L31" s="141"/>
      <c r="M31" s="32"/>
      <c r="N31" s="39"/>
      <c r="O31" s="39"/>
      <c r="P31" s="39"/>
      <c r="Q31" s="39"/>
      <c r="R31" s="40"/>
      <c r="S31" s="7"/>
      <c r="T31" s="7"/>
      <c r="U31" s="7"/>
      <c r="V31" s="7"/>
      <c r="W31" s="7"/>
      <c r="X31" s="7"/>
      <c r="Y31" s="7"/>
      <c r="Z31" s="7"/>
      <c r="AA31" s="7"/>
    </row>
    <row r="32" spans="1:27" s="9" customFormat="1" ht="18" customHeight="1" x14ac:dyDescent="0.45">
      <c r="A32" s="166"/>
      <c r="B32" s="65" t="s">
        <v>9</v>
      </c>
      <c r="C32" s="74">
        <v>2.78</v>
      </c>
      <c r="D32" s="18">
        <v>2.5</v>
      </c>
      <c r="E32" s="18">
        <v>2.65</v>
      </c>
      <c r="F32" s="18">
        <v>2</v>
      </c>
      <c r="G32" s="18">
        <v>2.9</v>
      </c>
      <c r="H32" s="18">
        <v>2.75</v>
      </c>
      <c r="I32" s="18">
        <v>1.75</v>
      </c>
      <c r="J32" s="18">
        <v>2.1</v>
      </c>
      <c r="K32" s="75">
        <v>1.8</v>
      </c>
      <c r="L32" s="141"/>
      <c r="M32" s="32"/>
      <c r="N32" s="41"/>
      <c r="O32" s="41"/>
      <c r="P32" s="41"/>
      <c r="Q32" s="41"/>
      <c r="R32" s="42"/>
      <c r="S32" s="201"/>
      <c r="T32" s="201"/>
      <c r="U32" s="201"/>
      <c r="V32" s="201"/>
      <c r="W32" s="201"/>
      <c r="X32" s="201"/>
      <c r="Y32" s="201"/>
      <c r="Z32" s="201"/>
      <c r="AA32" s="201"/>
    </row>
    <row r="33" spans="1:27" s="8" customFormat="1" ht="18" customHeight="1" x14ac:dyDescent="0.45">
      <c r="A33" s="165"/>
      <c r="B33" s="64" t="s">
        <v>10</v>
      </c>
      <c r="C33" s="142">
        <f>C31*C32</f>
        <v>1667.9999999999998</v>
      </c>
      <c r="D33" s="143">
        <f t="shared" ref="D33:K33" si="49">D31*D32</f>
        <v>1500</v>
      </c>
      <c r="E33" s="143">
        <f t="shared" si="49"/>
        <v>1828.5</v>
      </c>
      <c r="F33" s="143">
        <f t="shared" si="49"/>
        <v>1250</v>
      </c>
      <c r="G33" s="143">
        <f t="shared" si="49"/>
        <v>1450</v>
      </c>
      <c r="H33" s="143">
        <f t="shared" si="49"/>
        <v>2585</v>
      </c>
      <c r="I33" s="143">
        <f t="shared" si="49"/>
        <v>1566.25</v>
      </c>
      <c r="J33" s="143">
        <f t="shared" si="49"/>
        <v>1753.5</v>
      </c>
      <c r="K33" s="144">
        <f t="shared" si="49"/>
        <v>1791</v>
      </c>
      <c r="L33" s="141"/>
      <c r="M33" s="32"/>
      <c r="N33" s="39"/>
      <c r="O33" s="39"/>
      <c r="P33" s="39"/>
      <c r="Q33" s="39"/>
      <c r="R33" s="40"/>
      <c r="S33" s="7"/>
      <c r="T33" s="7"/>
      <c r="U33" s="7"/>
      <c r="V33" s="7"/>
      <c r="W33" s="7"/>
      <c r="X33" s="7"/>
      <c r="Y33" s="7"/>
      <c r="Z33" s="7"/>
      <c r="AA33" s="7"/>
    </row>
    <row r="34" spans="1:27" s="10" customFormat="1" ht="18" customHeight="1" x14ac:dyDescent="0.45">
      <c r="A34" s="167"/>
      <c r="B34" s="66" t="s">
        <v>19</v>
      </c>
      <c r="C34" s="76">
        <v>430</v>
      </c>
      <c r="D34" s="19">
        <v>440</v>
      </c>
      <c r="E34" s="19">
        <v>430</v>
      </c>
      <c r="F34" s="19">
        <v>443</v>
      </c>
      <c r="G34" s="19">
        <v>446</v>
      </c>
      <c r="H34" s="19">
        <v>475</v>
      </c>
      <c r="I34" s="19">
        <v>345</v>
      </c>
      <c r="J34" s="19">
        <v>480</v>
      </c>
      <c r="K34" s="77">
        <v>440</v>
      </c>
      <c r="L34" s="141"/>
      <c r="M34" s="32"/>
      <c r="N34" s="43"/>
      <c r="O34" s="43"/>
      <c r="P34" s="43"/>
      <c r="Q34" s="43"/>
      <c r="R34" s="44"/>
    </row>
    <row r="35" spans="1:27" s="10" customFormat="1" ht="18" customHeight="1" x14ac:dyDescent="0.45">
      <c r="A35" s="167"/>
      <c r="B35" s="66" t="s">
        <v>20</v>
      </c>
      <c r="C35" s="145">
        <f t="shared" ref="C35:K35" si="50">C34/C37</f>
        <v>5470.7379134860048</v>
      </c>
      <c r="D35" s="146">
        <f t="shared" si="50"/>
        <v>5835.5437665782501</v>
      </c>
      <c r="E35" s="146">
        <f t="shared" si="50"/>
        <v>5620.915032679738</v>
      </c>
      <c r="F35" s="146">
        <f t="shared" si="50"/>
        <v>5875.3315649867382</v>
      </c>
      <c r="G35" s="146">
        <f t="shared" si="50"/>
        <v>6002.6917900403769</v>
      </c>
      <c r="H35" s="146">
        <f t="shared" si="50"/>
        <v>6606.3977746870651</v>
      </c>
      <c r="I35" s="146">
        <f t="shared" si="50"/>
        <v>4706.6848567530697</v>
      </c>
      <c r="J35" s="146">
        <f t="shared" si="50"/>
        <v>6741.5730337078649</v>
      </c>
      <c r="K35" s="147">
        <f t="shared" si="50"/>
        <v>6162.4649859943975</v>
      </c>
      <c r="L35" s="141"/>
      <c r="M35" s="32"/>
      <c r="N35" s="43"/>
      <c r="O35" s="43"/>
      <c r="P35" s="43"/>
      <c r="Q35" s="43"/>
      <c r="R35" s="44"/>
    </row>
    <row r="36" spans="1:27" s="10" customFormat="1" ht="18" customHeight="1" x14ac:dyDescent="0.45">
      <c r="A36" s="167"/>
      <c r="B36" s="66" t="s">
        <v>21</v>
      </c>
      <c r="C36" s="145">
        <f>C35*((0.383*C38*100+0.242*C39*100+0.7832)/3.1138)</f>
        <v>5795.5421135200968</v>
      </c>
      <c r="D36" s="146">
        <f t="shared" ref="D36" si="51">D35*((0.383*D38*100+0.242*D39*100+0.7832)/3.1138)</f>
        <v>5978.7430405214218</v>
      </c>
      <c r="E36" s="146">
        <f t="shared" ref="E36" si="52">E35*((0.383*E38*100+0.242*E39*100+0.7832)/3.1138)</f>
        <v>5824.7178803865736</v>
      </c>
      <c r="F36" s="146">
        <f t="shared" ref="F36" si="53">F35*((0.383*F38*100+0.242*F39*100+0.7832)/3.1138)</f>
        <v>6022.1676823954558</v>
      </c>
      <c r="G36" s="146">
        <f t="shared" ref="G36" si="54">G35*((0.383*G38*100+0.242*G39*100+0.7832)/3.1138)</f>
        <v>6076.930232083686</v>
      </c>
      <c r="H36" s="146">
        <f t="shared" ref="H36" si="55">H35*((0.383*H38*100+0.242*H39*100+0.7832)/3.1138)</f>
        <v>6522.9956626301109</v>
      </c>
      <c r="I36" s="146">
        <f t="shared" ref="I36" si="56">I35*((0.383*I38*100+0.242*I39*100+0.7832)/3.1138)</f>
        <v>4724.0526417759011</v>
      </c>
      <c r="J36" s="146">
        <f t="shared" ref="J36" si="57">J35*((0.383*J38*100+0.242*J39*100+0.7832)/3.1138)</f>
        <v>6595.3663322606644</v>
      </c>
      <c r="K36" s="147">
        <f t="shared" ref="K36" si="58">K35*((0.383*K38*100+0.242*K39*100+0.7832)/3.1138)</f>
        <v>6060.7203893825499</v>
      </c>
      <c r="L36" s="141"/>
      <c r="M36" s="32"/>
      <c r="N36" s="43"/>
      <c r="O36" s="43"/>
      <c r="P36" s="43"/>
      <c r="Q36" s="43"/>
      <c r="R36" s="44"/>
    </row>
    <row r="37" spans="1:27" s="11" customFormat="1" ht="18" customHeight="1" x14ac:dyDescent="0.45">
      <c r="A37" s="168"/>
      <c r="B37" s="67" t="s">
        <v>3</v>
      </c>
      <c r="C37" s="148">
        <f>C38+C39</f>
        <v>7.8600000000000003E-2</v>
      </c>
      <c r="D37" s="149">
        <f t="shared" ref="D37" si="59">D38+D39</f>
        <v>7.5399999999999995E-2</v>
      </c>
      <c r="E37" s="149">
        <f t="shared" ref="E37" si="60">E38+E39</f>
        <v>7.6500000000000012E-2</v>
      </c>
      <c r="F37" s="149">
        <f t="shared" ref="F37" si="61">F38+F39</f>
        <v>7.5399999999999995E-2</v>
      </c>
      <c r="G37" s="149">
        <f t="shared" ref="G37" si="62">G38+G39</f>
        <v>7.4300000000000005E-2</v>
      </c>
      <c r="H37" s="149">
        <f t="shared" ref="H37" si="63">H38+H39</f>
        <v>7.1900000000000006E-2</v>
      </c>
      <c r="I37" s="149">
        <f t="shared" ref="I37" si="64">I38+I39</f>
        <v>7.3300000000000004E-2</v>
      </c>
      <c r="J37" s="149">
        <f t="shared" ref="J37" si="65">J38+J39</f>
        <v>7.1199999999999999E-2</v>
      </c>
      <c r="K37" s="150">
        <f t="shared" ref="K37" si="66">K38+K39</f>
        <v>7.1400000000000005E-2</v>
      </c>
      <c r="L37" s="141"/>
      <c r="M37" s="32"/>
      <c r="N37" s="45"/>
      <c r="O37" s="45"/>
      <c r="P37" s="45"/>
      <c r="Q37" s="45"/>
      <c r="R37" s="46"/>
    </row>
    <row r="38" spans="1:27" s="11" customFormat="1" ht="18" customHeight="1" x14ac:dyDescent="0.45">
      <c r="A38" s="168"/>
      <c r="B38" s="68" t="s">
        <v>14</v>
      </c>
      <c r="C38" s="78">
        <v>4.3499999999999997E-2</v>
      </c>
      <c r="D38" s="20">
        <v>4.1300000000000003E-2</v>
      </c>
      <c r="E38" s="20">
        <v>4.2000000000000003E-2</v>
      </c>
      <c r="F38" s="20">
        <v>4.1399999999999999E-2</v>
      </c>
      <c r="G38" s="20">
        <v>4.0500000000000001E-2</v>
      </c>
      <c r="H38" s="20">
        <v>3.9100000000000003E-2</v>
      </c>
      <c r="I38" s="20">
        <v>4.0300000000000002E-2</v>
      </c>
      <c r="J38" s="20">
        <v>3.8300000000000001E-2</v>
      </c>
      <c r="K38" s="79">
        <v>3.9100000000000003E-2</v>
      </c>
      <c r="L38" s="141"/>
      <c r="M38" s="32"/>
      <c r="N38" s="45"/>
      <c r="O38" s="45"/>
      <c r="P38" s="45"/>
      <c r="Q38" s="45"/>
      <c r="R38" s="46"/>
    </row>
    <row r="39" spans="1:27" s="11" customFormat="1" ht="18" customHeight="1" x14ac:dyDescent="0.45">
      <c r="A39" s="168"/>
      <c r="B39" s="68" t="s">
        <v>15</v>
      </c>
      <c r="C39" s="78">
        <v>3.5099999999999999E-2</v>
      </c>
      <c r="D39" s="20">
        <v>3.4099999999999998E-2</v>
      </c>
      <c r="E39" s="20">
        <v>3.4500000000000003E-2</v>
      </c>
      <c r="F39" s="20">
        <v>3.4000000000000002E-2</v>
      </c>
      <c r="G39" s="20">
        <v>3.3799999999999997E-2</v>
      </c>
      <c r="H39" s="20">
        <v>3.2800000000000003E-2</v>
      </c>
      <c r="I39" s="20">
        <v>3.3000000000000002E-2</v>
      </c>
      <c r="J39" s="20">
        <v>3.2899999999999999E-2</v>
      </c>
      <c r="K39" s="79">
        <v>3.2300000000000002E-2</v>
      </c>
      <c r="L39" s="141"/>
      <c r="M39" s="32"/>
      <c r="N39" s="45"/>
      <c r="O39" s="45"/>
      <c r="P39" s="45"/>
      <c r="Q39" s="45"/>
      <c r="R39" s="46"/>
    </row>
    <row r="40" spans="1:27" s="14" customFormat="1" ht="18" customHeight="1" x14ac:dyDescent="0.45">
      <c r="A40" s="171"/>
      <c r="B40" s="97" t="s">
        <v>7</v>
      </c>
      <c r="C40" s="98">
        <v>6.2</v>
      </c>
      <c r="D40" s="16">
        <f t="shared" ref="D40:G40" si="67">$C40</f>
        <v>6.2</v>
      </c>
      <c r="E40" s="16">
        <f t="shared" si="67"/>
        <v>6.2</v>
      </c>
      <c r="F40" s="16">
        <f t="shared" si="67"/>
        <v>6.2</v>
      </c>
      <c r="G40" s="16">
        <f t="shared" si="67"/>
        <v>6.2</v>
      </c>
      <c r="H40" s="16">
        <v>7.75</v>
      </c>
      <c r="I40" s="16">
        <v>8.5</v>
      </c>
      <c r="J40" s="16">
        <f>$C40+0.2</f>
        <v>6.4</v>
      </c>
      <c r="K40" s="96">
        <f>H40-0.25</f>
        <v>7.5</v>
      </c>
      <c r="L40" s="141"/>
      <c r="M40" s="32"/>
      <c r="N40" s="47"/>
      <c r="O40" s="47"/>
      <c r="P40" s="47"/>
      <c r="Q40" s="47"/>
      <c r="R40" s="48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13" customFormat="1" ht="18" customHeight="1" x14ac:dyDescent="0.45">
      <c r="A41" s="170"/>
      <c r="B41" s="70" t="s">
        <v>8</v>
      </c>
      <c r="C41" s="151">
        <f t="shared" ref="C41:K41" si="68">C40*C37*100</f>
        <v>48.732000000000006</v>
      </c>
      <c r="D41" s="152">
        <f t="shared" si="68"/>
        <v>46.747999999999998</v>
      </c>
      <c r="E41" s="152">
        <f t="shared" si="68"/>
        <v>47.430000000000014</v>
      </c>
      <c r="F41" s="152">
        <f t="shared" si="68"/>
        <v>46.747999999999998</v>
      </c>
      <c r="G41" s="152">
        <f t="shared" si="68"/>
        <v>46.06600000000001</v>
      </c>
      <c r="H41" s="152">
        <f t="shared" si="68"/>
        <v>55.722500000000011</v>
      </c>
      <c r="I41" s="152">
        <f t="shared" si="68"/>
        <v>62.305</v>
      </c>
      <c r="J41" s="152">
        <f t="shared" si="68"/>
        <v>45.568000000000005</v>
      </c>
      <c r="K41" s="153">
        <f t="shared" si="68"/>
        <v>53.550000000000011</v>
      </c>
      <c r="L41" s="141"/>
      <c r="M41" s="32"/>
      <c r="N41" s="49"/>
      <c r="O41" s="49"/>
      <c r="P41" s="49"/>
      <c r="Q41" s="49"/>
      <c r="R41" s="50"/>
    </row>
    <row r="42" spans="1:27" s="13" customFormat="1" ht="18" customHeight="1" x14ac:dyDescent="0.45">
      <c r="A42" s="170"/>
      <c r="B42" s="70" t="s">
        <v>16</v>
      </c>
      <c r="C42" s="151">
        <f>C41/((0.383*C38*100+0.242*C39*100+0.7832)/3.1138)</f>
        <v>46.000873564194066</v>
      </c>
      <c r="D42" s="152">
        <f t="shared" ref="D42" si="69">D41/((0.383*D38*100+0.242*D39*100+0.7832)/3.1138)</f>
        <v>45.628319891167031</v>
      </c>
      <c r="E42" s="152">
        <f t="shared" ref="E42" si="70">E41/((0.383*E38*100+0.242*E39*100+0.7832)/3.1138)</f>
        <v>45.770457123376836</v>
      </c>
      <c r="F42" s="152">
        <f t="shared" ref="F42" si="71">F41/((0.383*F38*100+0.242*F39*100+0.7832)/3.1138)</f>
        <v>45.608162124563705</v>
      </c>
      <c r="G42" s="152">
        <f t="shared" ref="G42" si="72">G41/((0.383*G38*100+0.242*G39*100+0.7832)/3.1138)</f>
        <v>45.503237562295595</v>
      </c>
      <c r="H42" s="152">
        <f t="shared" ref="H42" si="73">H41/((0.383*H38*100+0.242*H39*100+0.7832)/3.1138)</f>
        <v>56.434960107204773</v>
      </c>
      <c r="I42" s="152">
        <f t="shared" ref="I42" si="74">I41/((0.383*I38*100+0.242*I39*100+0.7832)/3.1138)</f>
        <v>62.075938232931982</v>
      </c>
      <c r="J42" s="152">
        <f t="shared" ref="J42" si="75">J41/((0.383*J38*100+0.242*J39*100+0.7832)/3.1138)</f>
        <v>46.578155711739278</v>
      </c>
      <c r="K42" s="153">
        <f t="shared" ref="K42" si="76">K41/((0.383*K38*100+0.242*K39*100+0.7832)/3.1138)</f>
        <v>54.448972861066039</v>
      </c>
      <c r="L42" s="141"/>
      <c r="M42" s="32"/>
      <c r="N42" s="49"/>
      <c r="O42" s="49"/>
      <c r="P42" s="49"/>
      <c r="Q42" s="49"/>
      <c r="R42" s="50"/>
    </row>
    <row r="43" spans="1:27" s="14" customFormat="1" ht="18" customHeight="1" x14ac:dyDescent="0.45">
      <c r="A43" s="171"/>
      <c r="B43" s="71" t="s">
        <v>5</v>
      </c>
      <c r="C43" s="154">
        <f t="shared" ref="C43:K43" si="77">C40-C46</f>
        <v>4.804651162790698</v>
      </c>
      <c r="D43" s="155">
        <f t="shared" si="77"/>
        <v>4.8363636363636369</v>
      </c>
      <c r="E43" s="155">
        <f t="shared" si="77"/>
        <v>4.5953488372093023</v>
      </c>
      <c r="F43" s="155">
        <f t="shared" si="77"/>
        <v>4.7891647855530479</v>
      </c>
      <c r="G43" s="155">
        <f t="shared" si="77"/>
        <v>5.0789237668161435</v>
      </c>
      <c r="H43" s="155">
        <f t="shared" si="77"/>
        <v>5.7710526315789474</v>
      </c>
      <c r="I43" s="155">
        <f t="shared" si="77"/>
        <v>5.9057971014492754</v>
      </c>
      <c r="J43" s="155">
        <f t="shared" si="77"/>
        <v>4.6604166666666673</v>
      </c>
      <c r="K43" s="156">
        <f t="shared" si="77"/>
        <v>5.2386363636363633</v>
      </c>
      <c r="L43" s="141"/>
      <c r="M43" s="32"/>
      <c r="N43" s="47"/>
      <c r="O43" s="47"/>
      <c r="P43" s="47"/>
      <c r="Q43" s="47"/>
      <c r="R43" s="48"/>
      <c r="S43" s="12"/>
      <c r="T43" s="12"/>
      <c r="U43" s="12"/>
      <c r="V43" s="12"/>
      <c r="W43" s="12"/>
      <c r="X43" s="12"/>
      <c r="Y43" s="12"/>
      <c r="Z43" s="12"/>
      <c r="AA43" s="12"/>
    </row>
    <row r="44" spans="1:27" s="13" customFormat="1" ht="18" customHeight="1" x14ac:dyDescent="0.45">
      <c r="A44" s="170"/>
      <c r="B44" s="70" t="s">
        <v>6</v>
      </c>
      <c r="C44" s="151">
        <f t="shared" ref="C44:K44" si="78">C41-C47</f>
        <v>37.764558139534891</v>
      </c>
      <c r="D44" s="152">
        <f t="shared" si="78"/>
        <v>36.466181818181816</v>
      </c>
      <c r="E44" s="152">
        <f t="shared" si="78"/>
        <v>35.154418604651177</v>
      </c>
      <c r="F44" s="152">
        <f t="shared" si="78"/>
        <v>36.110302483069972</v>
      </c>
      <c r="G44" s="152">
        <f t="shared" si="78"/>
        <v>37.736403587443959</v>
      </c>
      <c r="H44" s="152">
        <f t="shared" si="78"/>
        <v>41.493868421052639</v>
      </c>
      <c r="I44" s="152">
        <f t="shared" si="78"/>
        <v>43.289492753623193</v>
      </c>
      <c r="J44" s="152">
        <f t="shared" si="78"/>
        <v>33.182166666666674</v>
      </c>
      <c r="K44" s="153">
        <f t="shared" si="78"/>
        <v>37.403863636363646</v>
      </c>
      <c r="L44" s="141"/>
      <c r="M44" s="32"/>
      <c r="N44" s="49"/>
      <c r="O44" s="49"/>
      <c r="P44" s="49"/>
      <c r="Q44" s="49"/>
      <c r="R44" s="50"/>
    </row>
    <row r="45" spans="1:27" s="13" customFormat="1" ht="18" customHeight="1" x14ac:dyDescent="0.45">
      <c r="A45" s="170"/>
      <c r="B45" s="70" t="s">
        <v>17</v>
      </c>
      <c r="C45" s="151">
        <f>C44/((0.383*C38*100+0.242*C39*100+0.7832)/3.1138)</f>
        <v>35.648088816063371</v>
      </c>
      <c r="D45" s="152">
        <f t="shared" ref="D45" si="79">D44/((0.383*D38*100+0.242*D39*100+0.7832)/3.1138)</f>
        <v>35.59276566290449</v>
      </c>
      <c r="E45" s="152">
        <f t="shared" ref="E45" si="80">E44/((0.383*E38*100+0.242*E39*100+0.7832)/3.1138)</f>
        <v>33.924389825878706</v>
      </c>
      <c r="F45" s="152">
        <f t="shared" ref="F45" si="81">F44/((0.383*F38*100+0.242*F39*100+0.7832)/3.1138)</f>
        <v>35.229839351734633</v>
      </c>
      <c r="G45" s="152">
        <f t="shared" ref="G45" si="82">G44/((0.383*G38*100+0.242*G39*100+0.7832)/3.1138)</f>
        <v>37.275399148745841</v>
      </c>
      <c r="H45" s="152">
        <f t="shared" ref="H45" si="83">H44/((0.383*H38*100+0.242*H39*100+0.7832)/3.1138)</f>
        <v>42.024403230933807</v>
      </c>
      <c r="I45" s="152">
        <f t="shared" ref="I45" si="84">I44/((0.383*I38*100+0.242*I39*100+0.7832)/3.1138)</f>
        <v>43.130340715975763</v>
      </c>
      <c r="J45" s="152">
        <f t="shared" ref="J45" si="85">J44/((0.383*J38*100+0.242*J39*100+0.7832)/3.1138)</f>
        <v>33.91775205962265</v>
      </c>
      <c r="K45" s="153">
        <f t="shared" ref="K45" si="86">K44/((0.383*K38*100+0.242*K39*100+0.7832)/3.1138)</f>
        <v>38.031782559017337</v>
      </c>
      <c r="L45" s="141"/>
      <c r="M45" s="32"/>
      <c r="N45" s="49"/>
      <c r="O45" s="49"/>
      <c r="P45" s="49"/>
      <c r="Q45" s="49"/>
      <c r="R45" s="50"/>
    </row>
    <row r="46" spans="1:27" s="14" customFormat="1" ht="18" customHeight="1" x14ac:dyDescent="0.45">
      <c r="A46" s="171"/>
      <c r="B46" s="71" t="s">
        <v>11</v>
      </c>
      <c r="C46" s="154">
        <f t="shared" ref="C46:K46" si="87">C31/C34</f>
        <v>1.3953488372093024</v>
      </c>
      <c r="D46" s="155">
        <f t="shared" si="87"/>
        <v>1.3636363636363635</v>
      </c>
      <c r="E46" s="155">
        <f t="shared" si="87"/>
        <v>1.6046511627906976</v>
      </c>
      <c r="F46" s="155">
        <f t="shared" si="87"/>
        <v>1.4108352144469527</v>
      </c>
      <c r="G46" s="155">
        <f t="shared" si="87"/>
        <v>1.1210762331838564</v>
      </c>
      <c r="H46" s="155">
        <f t="shared" si="87"/>
        <v>1.9789473684210526</v>
      </c>
      <c r="I46" s="155">
        <f t="shared" si="87"/>
        <v>2.5942028985507246</v>
      </c>
      <c r="J46" s="155">
        <f t="shared" si="87"/>
        <v>1.7395833333333333</v>
      </c>
      <c r="K46" s="156">
        <f t="shared" si="87"/>
        <v>2.2613636363636362</v>
      </c>
      <c r="L46" s="141"/>
      <c r="M46" s="32"/>
      <c r="N46" s="47"/>
      <c r="O46" s="47"/>
      <c r="P46" s="47"/>
      <c r="Q46" s="47"/>
      <c r="R46" s="48"/>
      <c r="S46" s="12"/>
      <c r="T46" s="12"/>
      <c r="U46" s="12"/>
      <c r="V46" s="12"/>
      <c r="W46" s="12"/>
      <c r="X46" s="12"/>
      <c r="Y46" s="12"/>
      <c r="Z46" s="12"/>
      <c r="AA46" s="12"/>
    </row>
    <row r="47" spans="1:27" s="13" customFormat="1" ht="18" customHeight="1" x14ac:dyDescent="0.45">
      <c r="A47" s="170"/>
      <c r="B47" s="70" t="s">
        <v>12</v>
      </c>
      <c r="C47" s="151">
        <f t="shared" ref="C47:K47" si="88">C31/C35*100</f>
        <v>10.967441860465117</v>
      </c>
      <c r="D47" s="152">
        <f t="shared" si="88"/>
        <v>10.281818181818181</v>
      </c>
      <c r="E47" s="152">
        <f t="shared" si="88"/>
        <v>12.275581395348837</v>
      </c>
      <c r="F47" s="152">
        <f t="shared" si="88"/>
        <v>10.637697516930022</v>
      </c>
      <c r="G47" s="152">
        <f t="shared" si="88"/>
        <v>8.3295964125560538</v>
      </c>
      <c r="H47" s="152">
        <f t="shared" si="88"/>
        <v>14.228631578947368</v>
      </c>
      <c r="I47" s="152">
        <f t="shared" si="88"/>
        <v>19.01550724637681</v>
      </c>
      <c r="J47" s="152">
        <f t="shared" si="88"/>
        <v>12.385833333333334</v>
      </c>
      <c r="K47" s="153">
        <f t="shared" si="88"/>
        <v>16.146136363636366</v>
      </c>
      <c r="L47" s="141"/>
      <c r="M47" s="32"/>
      <c r="N47" s="49"/>
      <c r="O47" s="49"/>
      <c r="P47" s="49"/>
      <c r="Q47" s="49"/>
      <c r="R47" s="50"/>
    </row>
    <row r="48" spans="1:27" s="13" customFormat="1" ht="18" customHeight="1" x14ac:dyDescent="0.45">
      <c r="A48" s="170"/>
      <c r="B48" s="70" t="s">
        <v>18</v>
      </c>
      <c r="C48" s="151">
        <f>C47/((0.383*C38*100+0.242*C39*100+0.7832)/3.1138)</f>
        <v>10.352784748130697</v>
      </c>
      <c r="D48" s="152">
        <f t="shared" ref="D48" si="89">D47/((0.383*D38*100+0.242*D39*100+0.7832)/3.1138)</f>
        <v>10.035554228262544</v>
      </c>
      <c r="E48" s="152">
        <f t="shared" ref="E48" si="90">E47/((0.383*E38*100+0.242*E39*100+0.7832)/3.1138)</f>
        <v>11.846067297498127</v>
      </c>
      <c r="F48" s="152">
        <f t="shared" ref="F48" si="91">F47/((0.383*F38*100+0.242*F39*100+0.7832)/3.1138)</f>
        <v>10.378322772829065</v>
      </c>
      <c r="G48" s="152">
        <f t="shared" ref="G48" si="92">G47/((0.383*G38*100+0.242*G39*100+0.7832)/3.1138)</f>
        <v>8.2278384135497582</v>
      </c>
      <c r="H48" s="152">
        <f t="shared" ref="H48" si="93">H47/((0.383*H38*100+0.242*H39*100+0.7832)/3.1138)</f>
        <v>14.410556876270961</v>
      </c>
      <c r="I48" s="152">
        <f t="shared" ref="I48" si="94">I47/((0.383*I38*100+0.242*I39*100+0.7832)/3.1138)</f>
        <v>18.945597516956223</v>
      </c>
      <c r="J48" s="152">
        <f t="shared" ref="J48" si="95">J47/((0.383*J38*100+0.242*J39*100+0.7832)/3.1138)</f>
        <v>12.660403652116633</v>
      </c>
      <c r="K48" s="153">
        <f t="shared" ref="K48" si="96">K47/((0.383*K38*100+0.242*K39*100+0.7832)/3.1138)</f>
        <v>16.417190302048699</v>
      </c>
      <c r="L48" s="141"/>
      <c r="M48" s="32"/>
      <c r="N48" s="49"/>
      <c r="O48" s="49"/>
      <c r="P48" s="49"/>
      <c r="Q48" s="49"/>
      <c r="R48" s="50"/>
    </row>
    <row r="49" spans="1:27" s="6" customFormat="1" ht="18" customHeight="1" x14ac:dyDescent="0.45">
      <c r="A49" s="163"/>
      <c r="B49" s="72" t="s">
        <v>4</v>
      </c>
      <c r="C49" s="157">
        <f>C46/C40</f>
        <v>0.2250562640660165</v>
      </c>
      <c r="D49" s="158">
        <f t="shared" ref="D49:K49" si="97">D46/D40</f>
        <v>0.21994134897360701</v>
      </c>
      <c r="E49" s="158">
        <f t="shared" si="97"/>
        <v>0.25881470367591897</v>
      </c>
      <c r="F49" s="158">
        <f t="shared" si="97"/>
        <v>0.22755406684628268</v>
      </c>
      <c r="G49" s="158">
        <f t="shared" si="97"/>
        <v>0.18081874728771877</v>
      </c>
      <c r="H49" s="158">
        <f t="shared" si="97"/>
        <v>0.25534804753820034</v>
      </c>
      <c r="I49" s="158">
        <f t="shared" si="97"/>
        <v>0.3052003410059676</v>
      </c>
      <c r="J49" s="158">
        <f t="shared" si="97"/>
        <v>0.27180989583333331</v>
      </c>
      <c r="K49" s="159">
        <f t="shared" si="97"/>
        <v>0.30151515151515151</v>
      </c>
      <c r="L49" s="141"/>
      <c r="M49" s="32"/>
      <c r="N49" s="35"/>
      <c r="O49" s="35"/>
      <c r="P49" s="35"/>
      <c r="Q49" s="35"/>
      <c r="R49" s="36"/>
      <c r="S49" s="15"/>
      <c r="T49" s="15"/>
      <c r="U49" s="15"/>
      <c r="V49" s="15"/>
      <c r="W49" s="15"/>
      <c r="X49" s="15"/>
      <c r="Y49" s="15"/>
      <c r="Z49" s="15"/>
      <c r="AA49" s="15"/>
    </row>
    <row r="50" spans="1:27" s="6" customFormat="1" ht="18" customHeight="1" x14ac:dyDescent="0.45">
      <c r="A50" s="163"/>
      <c r="B50" s="242" t="s">
        <v>22</v>
      </c>
      <c r="C50" s="243"/>
      <c r="D50" s="243"/>
      <c r="E50" s="243"/>
      <c r="F50" s="243"/>
      <c r="G50" s="243"/>
      <c r="H50" s="243"/>
      <c r="I50" s="243"/>
      <c r="J50" s="243"/>
      <c r="K50" s="244"/>
      <c r="L50" s="140"/>
      <c r="M50" s="32"/>
      <c r="N50" s="35"/>
      <c r="O50" s="35"/>
      <c r="P50" s="35"/>
      <c r="Q50" s="35"/>
      <c r="R50" s="36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8" customHeight="1" x14ac:dyDescent="0.45">
      <c r="A51" s="173"/>
      <c r="B51" s="174"/>
      <c r="C51" s="175"/>
      <c r="D51" s="175"/>
      <c r="E51" s="175"/>
      <c r="F51" s="175"/>
      <c r="G51" s="175"/>
      <c r="H51" s="175"/>
      <c r="I51" s="175"/>
      <c r="J51" s="175"/>
      <c r="K51" s="175"/>
      <c r="L51" s="176"/>
      <c r="M51" s="51"/>
      <c r="N51" s="52"/>
      <c r="O51" s="52"/>
      <c r="P51" s="52"/>
      <c r="Q51" s="52"/>
      <c r="R51" s="53"/>
    </row>
    <row r="52" spans="1:27" ht="18" customHeight="1" x14ac:dyDescent="0.45"/>
    <row r="53" spans="1:27" ht="18" customHeight="1" x14ac:dyDescent="0.45"/>
    <row r="54" spans="1:27" ht="18" customHeight="1" x14ac:dyDescent="0.45"/>
    <row r="55" spans="1:27" ht="18" customHeight="1" x14ac:dyDescent="0.45"/>
    <row r="56" spans="1:27" ht="18" customHeight="1" x14ac:dyDescent="0.45"/>
    <row r="57" spans="1:27" ht="18" customHeight="1" x14ac:dyDescent="0.45"/>
    <row r="58" spans="1:27" ht="18" customHeight="1" x14ac:dyDescent="0.45"/>
    <row r="59" spans="1:27" ht="18" customHeight="1" x14ac:dyDescent="0.45"/>
    <row r="60" spans="1:27" ht="18" customHeight="1" x14ac:dyDescent="0.45"/>
    <row r="61" spans="1:27" ht="18" customHeight="1" x14ac:dyDescent="0.45"/>
    <row r="62" spans="1:27" ht="18" customHeight="1" x14ac:dyDescent="0.45"/>
    <row r="63" spans="1:27" ht="18" customHeight="1" x14ac:dyDescent="0.45"/>
    <row r="64" spans="1:27" ht="18" customHeight="1" x14ac:dyDescent="0.45"/>
    <row r="65" ht="18" customHeight="1" x14ac:dyDescent="0.45"/>
    <row r="66" ht="18" customHeight="1" x14ac:dyDescent="0.45"/>
    <row r="67" ht="18" customHeight="1" x14ac:dyDescent="0.45"/>
    <row r="68" ht="18" customHeight="1" x14ac:dyDescent="0.45"/>
    <row r="69" ht="18" customHeight="1" x14ac:dyDescent="0.45"/>
    <row r="70" ht="18" customHeight="1" x14ac:dyDescent="0.45"/>
    <row r="71" ht="18" customHeight="1" x14ac:dyDescent="0.45"/>
    <row r="72" ht="18" customHeight="1" x14ac:dyDescent="0.45"/>
    <row r="73" ht="18" customHeight="1" x14ac:dyDescent="0.45"/>
    <row r="74" ht="18" customHeight="1" x14ac:dyDescent="0.45"/>
    <row r="75" ht="18" customHeight="1" x14ac:dyDescent="0.45"/>
    <row r="76" ht="18" customHeight="1" x14ac:dyDescent="0.45"/>
    <row r="77" ht="18" customHeight="1" x14ac:dyDescent="0.45"/>
    <row r="78" ht="18" customHeight="1" x14ac:dyDescent="0.45"/>
    <row r="79" ht="18" customHeight="1" x14ac:dyDescent="0.45"/>
    <row r="80" ht="18" customHeight="1" x14ac:dyDescent="0.45"/>
    <row r="81" ht="18" customHeight="1" x14ac:dyDescent="0.45"/>
    <row r="82" ht="18" customHeight="1" x14ac:dyDescent="0.45"/>
    <row r="83" ht="18" customHeight="1" x14ac:dyDescent="0.45"/>
    <row r="84" ht="18" customHeight="1" x14ac:dyDescent="0.45"/>
    <row r="85" ht="18" customHeight="1" x14ac:dyDescent="0.45"/>
    <row r="86" ht="18" customHeight="1" x14ac:dyDescent="0.45"/>
    <row r="87" ht="18" customHeight="1" x14ac:dyDescent="0.45"/>
    <row r="88" ht="18" customHeight="1" x14ac:dyDescent="0.45"/>
    <row r="89" ht="18" customHeight="1" x14ac:dyDescent="0.45"/>
    <row r="90" ht="18" customHeight="1" x14ac:dyDescent="0.45"/>
  </sheetData>
  <sheetProtection algorithmName="SHA-512" hashValue="HrEId5vp1qs2RU2RyB0pWOFXCOGhAjYfh4rvEAYtJF8YKt9b2yg/inXw+0BRBaqQpo9j5QVRsDx+GwUP6JhVvg==" saltValue="H9tBYkN/K3NotE8ds6Uk+g==" spinCount="100000" sheet="1" formatCells="0" formatColumns="0" formatRows="0"/>
  <mergeCells count="35">
    <mergeCell ref="J5:L5"/>
    <mergeCell ref="B1:H1"/>
    <mergeCell ref="J3:L4"/>
    <mergeCell ref="B3:B4"/>
    <mergeCell ref="B50:K50"/>
    <mergeCell ref="J11:L11"/>
    <mergeCell ref="J10:L10"/>
    <mergeCell ref="J9:L9"/>
    <mergeCell ref="J8:L8"/>
    <mergeCell ref="J7:L7"/>
    <mergeCell ref="F3:F4"/>
    <mergeCell ref="H3:H4"/>
    <mergeCell ref="B26:H26"/>
    <mergeCell ref="G3:G4"/>
    <mergeCell ref="J16:L16"/>
    <mergeCell ref="J15:L15"/>
    <mergeCell ref="J14:L14"/>
    <mergeCell ref="J13:L13"/>
    <mergeCell ref="J6:L6"/>
    <mergeCell ref="J26:P26"/>
    <mergeCell ref="Q3:Q4"/>
    <mergeCell ref="P3:P4"/>
    <mergeCell ref="O3:O4"/>
    <mergeCell ref="N3:N4"/>
    <mergeCell ref="M3:M4"/>
    <mergeCell ref="J12:L12"/>
    <mergeCell ref="J25:L25"/>
    <mergeCell ref="J24:L24"/>
    <mergeCell ref="J23:L23"/>
    <mergeCell ref="J22:L22"/>
    <mergeCell ref="J21:L21"/>
    <mergeCell ref="J20:L20"/>
    <mergeCell ref="J19:L19"/>
    <mergeCell ref="J18:L18"/>
    <mergeCell ref="J17:L17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Dairy Profit</vt:lpstr>
      <vt:lpstr>'Dairy Profit'!Print_Area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Beca</dc:creator>
  <cp:lastModifiedBy>David Beca</cp:lastModifiedBy>
  <cp:lastPrinted>2020-09-13T10:59:13Z</cp:lastPrinted>
  <dcterms:created xsi:type="dcterms:W3CDTF">2020-05-05T12:02:43Z</dcterms:created>
  <dcterms:modified xsi:type="dcterms:W3CDTF">2020-09-29T10:57:19Z</dcterms:modified>
</cp:coreProperties>
</file>